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S:\BHSTE\Operations\HOP\Consultant Support\E05849 WO6\Chapter 441 Policy Updates\Sight Distance\"/>
    </mc:Choice>
  </mc:AlternateContent>
  <xr:revisionPtr revIDLastSave="0" documentId="8_{D89FD777-D174-481C-8632-D340D80B62CA}" xr6:coauthVersionLast="47" xr6:coauthVersionMax="47" xr10:uidLastSave="{00000000-0000-0000-0000-000000000000}"/>
  <workbookProtection workbookAlgorithmName="SHA-512" workbookHashValue="vL+wNjtYLxbOCVT6xd3gWFg5zCJ+xZ4w4qybmpAJ53OMDw7fBH3KhGoF/bfMUJpvWuGljQoiVLCR9B9GtDlCww==" workbookSaltValue="GtgmVuAMdu2RAXy6+FVYLw==" workbookSpinCount="100000" lockStructure="1"/>
  <bookViews>
    <workbookView xWindow="28680" yWindow="-120" windowWidth="29040" windowHeight="17520" activeTab="1" xr2:uid="{876E4D94-A169-44BA-8406-D542862570F6}"/>
  </bookViews>
  <sheets>
    <sheet name="TOOL INSTRUCTIONS" sheetId="13" r:id="rId1"/>
    <sheet name="INTERSECTION SIGHT DISTANCE" sheetId="6" r:id="rId2"/>
    <sheet name="STOPPING SIGHT DISTANCE" sheetId="12" r:id="rId3"/>
    <sheet name="Reference Tables" sheetId="3" r:id="rId4"/>
    <sheet name="Caclulations Check" sheetId="7" state="hidden" r:id="rId5"/>
  </sheets>
  <definedNames>
    <definedName name="_xlnm.Print_Area" localSheetId="1">'INTERSECTION SIGHT DISTANCE'!$A$1:$K$89</definedName>
    <definedName name="_xlnm.Print_Area" localSheetId="2">'STOPPING SIGHT DISTANCE'!$A$1:$K$90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12" l="1"/>
  <c r="C54" i="12" s="1"/>
  <c r="E28" i="12"/>
  <c r="C35" i="12" s="1"/>
  <c r="E9" i="12"/>
  <c r="J14" i="12" s="1"/>
  <c r="G87" i="6"/>
  <c r="E75" i="6"/>
  <c r="D80" i="6" s="1" a="1"/>
  <c r="D80" i="6" s="1"/>
  <c r="G69" i="6"/>
  <c r="E57" i="6"/>
  <c r="J62" i="6" s="1" a="1"/>
  <c r="J62" i="6" s="1"/>
  <c r="G40" i="6"/>
  <c r="G22" i="6"/>
  <c r="E28" i="6"/>
  <c r="D33" i="6" s="1" a="1"/>
  <c r="D33" i="6" s="1"/>
  <c r="H41" i="6" s="1"/>
  <c r="E10" i="6"/>
  <c r="J15" i="6" s="1" a="1"/>
  <c r="J15" i="6" s="1"/>
  <c r="B89" i="6"/>
  <c r="B88" i="6"/>
  <c r="B87" i="6"/>
  <c r="M9" i="3" a="1"/>
  <c r="M9" i="3" s="1"/>
  <c r="M66" i="3"/>
  <c r="D51" i="6"/>
  <c r="I49" i="6"/>
  <c r="D49" i="6"/>
  <c r="J53" i="6"/>
  <c r="G53" i="6"/>
  <c r="G50" i="6"/>
  <c r="E50" i="6"/>
  <c r="C50" i="6"/>
  <c r="D12" i="7"/>
  <c r="D11" i="7"/>
  <c r="D14" i="7"/>
  <c r="D10" i="7"/>
  <c r="H13" i="7"/>
  <c r="D33" i="12" l="1"/>
  <c r="D52" i="12"/>
  <c r="D14" i="12"/>
  <c r="D15" i="12" s="1"/>
  <c r="H16" i="12"/>
  <c r="C16" i="12"/>
  <c r="D15" i="6" a="1"/>
  <c r="D15" i="6" s="1"/>
  <c r="J80" i="6" a="1"/>
  <c r="J80" i="6" s="1"/>
  <c r="D62" i="6" a="1"/>
  <c r="D62" i="6" s="1"/>
  <c r="D41" i="6"/>
  <c r="D23" i="7"/>
  <c r="F23"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<sst xmlns="http://schemas.openxmlformats.org/spreadsheetml/2006/main" count="414" uniqueCount="163">
  <si>
    <t>Intersection Sight Distance (ISD)</t>
  </si>
  <si>
    <t>Instructions</t>
  </si>
  <si>
    <t>Stopping Sight Distance (SSD)</t>
  </si>
  <si>
    <t>INTERSECTION SIGHT DISTANCE TOOL</t>
  </si>
  <si>
    <t>APPLICANT:</t>
  </si>
  <si>
    <t>XXX</t>
  </si>
  <si>
    <t>APPLICATION NO. :</t>
  </si>
  <si>
    <t>XXXXXX</t>
  </si>
  <si>
    <t>S.R.:</t>
  </si>
  <si>
    <t>SEG:</t>
  </si>
  <si>
    <t>OFFSET:</t>
  </si>
  <si>
    <t>XXXX</t>
  </si>
  <si>
    <t>MEASURED BY:</t>
  </si>
  <si>
    <t>DATE:</t>
  </si>
  <si>
    <t>XX-XX-XXXX</t>
  </si>
  <si>
    <t>FOR DEPARTMENT USE ONLY:</t>
  </si>
  <si>
    <t>SAFE RUNNING SPEED:</t>
  </si>
  <si>
    <t>N/A</t>
  </si>
  <si>
    <t>85TH % SPEED:</t>
  </si>
  <si>
    <t>Left Turn from Minor Road</t>
  </si>
  <si>
    <t>Case:</t>
  </si>
  <si>
    <t>Case A-Intersections with no control</t>
  </si>
  <si>
    <t>−3 to +3</t>
  </si>
  <si>
    <t>Distance Required (ft):</t>
  </si>
  <si>
    <t>Vehicle Class?</t>
  </si>
  <si>
    <t>Passenger Car</t>
  </si>
  <si>
    <t># Additional Lanes?</t>
  </si>
  <si>
    <t>Width of Median (ft)?</t>
  </si>
  <si>
    <t>Approach Grade (%)</t>
  </si>
  <si>
    <t>Measured Sight Dist. (ft)</t>
  </si>
  <si>
    <t>Design Speed (mph)</t>
  </si>
  <si>
    <t>Right Turn from Minor Road</t>
  </si>
  <si>
    <t>Case B2-Intersections with stop control on the minor road - Right turn from the minor road</t>
  </si>
  <si>
    <t>Left Turn from Major Road</t>
  </si>
  <si>
    <t>Case F-Left turns from the major road</t>
  </si>
  <si>
    <t>Crossing Maneuver from Minor Road</t>
  </si>
  <si>
    <t>Case B3-Intersections with stop control on the minor road - Crossing maneuver from the minor road</t>
  </si>
  <si>
    <t>A</t>
  </si>
  <si>
    <t>SSD (ft):</t>
  </si>
  <si>
    <t>Design speed (mph)</t>
  </si>
  <si>
    <t>B</t>
  </si>
  <si>
    <t>C</t>
  </si>
  <si>
    <t>Case B1-Intersections with stop control on the minor road - Left Turn from the minor road</t>
  </si>
  <si>
    <t>Case C2-Intersections with yeild control on the minor road - Left turn from the minor road</t>
  </si>
  <si>
    <t>Case C2-Intersections with yeild control on the minor road - Right turn from the minor road</t>
  </si>
  <si>
    <t>Case D-Int. with traffic signal control (nighttime/off-peak flashing operation, LT from minor)</t>
  </si>
  <si>
    <t>Case D-Int. with traffic signal control (nighttime/off-peak flashing operation, RT from minor)</t>
  </si>
  <si>
    <t>Case XXX - N/A</t>
  </si>
  <si>
    <t>Case D-Int. with traffic signal control (Right Turn on red permitted)</t>
  </si>
  <si>
    <t>CrossingManeuver from Minor Road</t>
  </si>
  <si>
    <t>Case C1-Int. with yeild control on the minor road - Crossing maneuver from the minor road**</t>
  </si>
  <si>
    <t>Intersection Sight Distance Reference Tables</t>
  </si>
  <si>
    <t>Case</t>
  </si>
  <si>
    <t>Type of Traffic Control</t>
  </si>
  <si>
    <t>Approach Grade  (%)</t>
  </si>
  <si>
    <t>Case Reference</t>
  </si>
  <si>
    <t>DesignSpeed</t>
  </si>
  <si>
    <t>Col#</t>
  </si>
  <si>
    <t>Case A</t>
  </si>
  <si>
    <t>Intersections with no control</t>
  </si>
  <si>
    <t>Case B</t>
  </si>
  <si>
    <t>Intersections with stop control on the minor road</t>
  </si>
  <si>
    <t>Case B1</t>
  </si>
  <si>
    <t>Intersections with stop control on the minor road - Left Turn from the minor road</t>
  </si>
  <si>
    <t>Left Turn from the minor road</t>
  </si>
  <si>
    <t>Case B2</t>
  </si>
  <si>
    <t>Intersections with stop control on the minor road - Right turn from the minor road</t>
  </si>
  <si>
    <t>Right turn from the minor road</t>
  </si>
  <si>
    <t>Case B3</t>
  </si>
  <si>
    <t>Intersections with stop control on the minor road - Crossing maneuver from the minor road</t>
  </si>
  <si>
    <t>Case C1-Intersections with yeild control on the minor road - Crossing maneuver from the minor road</t>
  </si>
  <si>
    <t>Crossing maneuver from the minor road</t>
  </si>
  <si>
    <t>Case C1</t>
  </si>
  <si>
    <t>Intersections with yeild control on the minor road - Crossing maneuver from the minor road</t>
  </si>
  <si>
    <t>Case C2-Intersections with yeild control on the minor road - Left or right turn from the minor road</t>
  </si>
  <si>
    <t>Case C</t>
  </si>
  <si>
    <t>Intersections with yeild control on the minor road</t>
  </si>
  <si>
    <t>Case C2</t>
  </si>
  <si>
    <t>Intersections with yeild control on the minor road - Left or right turn from the minor road</t>
  </si>
  <si>
    <t>Case D-Intersections with traffic signal control</t>
  </si>
  <si>
    <t>Case D</t>
  </si>
  <si>
    <t>Intersections with traffic signal control</t>
  </si>
  <si>
    <t>Case E-Intersections with all-way stop control</t>
  </si>
  <si>
    <t>Left or right turn from the minor road</t>
  </si>
  <si>
    <t>Case E</t>
  </si>
  <si>
    <t>Intersections with all-way stop control</t>
  </si>
  <si>
    <t>Case F</t>
  </si>
  <si>
    <t>Left turns from the major road</t>
  </si>
  <si>
    <t>Table 9-4. Length of Sight Triangle Leg—Case A, No Trafﬁc Control</t>
  </si>
  <si>
    <t>Table 9-5. Adjustment Factors for Intersection Sight Distance Based on Approach Grade</t>
  </si>
  <si>
    <t>U.S. Customary</t>
  </si>
  <si>
    <t>Length of Leg (ft)</t>
  </si>
  <si>
    <t>15</t>
  </si>
  <si>
    <t>20</t>
  </si>
  <si>
    <t>25</t>
  </si>
  <si>
    <t>30</t>
  </si>
  <si>
    <t>35</t>
  </si>
  <si>
    <t>40</t>
  </si>
  <si>
    <t>45</t>
  </si>
  <si>
    <t>50</t>
  </si>
  <si>
    <t>55</t>
  </si>
  <si>
    <t>60</t>
  </si>
  <si>
    <t>65</t>
  </si>
  <si>
    <t>70</t>
  </si>
  <si>
    <t>75</t>
  </si>
  <si>
    <t>80</t>
  </si>
  <si>
    <t xml:space="preserve">               </t>
  </si>
  <si>
    <t>Table 9-6. Time Gap for Case B1, Left Turn from Stop</t>
  </si>
  <si>
    <t>Table 9-7. Design Intersection Sight Distance—Case B1, Left Turn from Stop</t>
  </si>
  <si>
    <t>Design Vehicle</t>
  </si>
  <si>
    <t>Time Gap (tg)(s) at Design Speed of Major Road</t>
  </si>
  <si>
    <t>Lane Factor</t>
  </si>
  <si>
    <t>Intersection Sight  
Distance for  
Passenger Cars</t>
  </si>
  <si>
    <t>Stopping Sight Distance (ft)</t>
  </si>
  <si>
    <t>Calculated (ft)</t>
  </si>
  <si>
    <t>Design (ft)</t>
  </si>
  <si>
    <t>Single Unit Truck</t>
  </si>
  <si>
    <t>Combination Truck</t>
  </si>
  <si>
    <t>Table 9-8. Time Gap for Case B2—Right Turn from Stop</t>
  </si>
  <si>
    <t>Table 9-9. Design Intersection Sight Distance—Case B2, Right Turn from Stop</t>
  </si>
  <si>
    <t>Table 9-10. Time Gap for Case B3, Crossing Maneuver from the Minor Road</t>
  </si>
  <si>
    <t>Table 9-11. Design Intersection Sight Distance—Case B3, Crossing Maneuver</t>
  </si>
  <si>
    <t>Table 9-12. Case C1—Crossing Maneuvers from Yield-Controlled Approaches, Length of Minor Road Leg and Travel Times</t>
  </si>
  <si>
    <t>Minor-Road Approach</t>
  </si>
  <si>
    <t>Travel Time</t>
  </si>
  <si>
    <t>Travel Time (s)</t>
  </si>
  <si>
    <t>Calculated Value</t>
  </si>
  <si>
    <t>Design Value</t>
  </si>
  <si>
    <t>Table 9-13. Length of Sight Triangle Leg along Major Road—Case C1, Crossing Maneuver at 
Yield-Controlled Intersections</t>
  </si>
  <si>
    <t>Design Values (ft)
Minor-Road Design Speed (mph)</t>
  </si>
  <si>
    <t>Table 9-14. Time Gap for Case C2, Left or Right Turn at Yield-Controlled Intersections</t>
  </si>
  <si>
    <t>Major Road Design (mph)</t>
  </si>
  <si>
    <t>20-50</t>
  </si>
  <si>
    <t>Time Gap (tg)(s)</t>
  </si>
  <si>
    <t>Table 9-15. Design Intersection Sight Distance—Case C2, Left or Right Turn  
at Yield-Controlled Intersections</t>
  </si>
  <si>
    <t>Table 9-16—Time Gap for Case F, Left Turns from the Major Road</t>
  </si>
  <si>
    <t>Length of Leg
Passenger Cars</t>
  </si>
  <si>
    <t>Table 9-17. Intersection Sight Distance—Case F, Left Turn from the Major Road</t>
  </si>
  <si>
    <t>Table 2-4a. Design Vehicle Dimensions (U.S. Customary Units)</t>
  </si>
  <si>
    <t>Length (ft)</t>
  </si>
  <si>
    <t>Stopping Sight Distance Reference Tables</t>
  </si>
  <si>
    <t>M950S Form Page 2, SSD Table</t>
  </si>
  <si>
    <t>Design Speed(mph)</t>
  </si>
  <si>
    <t>Average Grade (%)</t>
  </si>
  <si>
    <t>Use Plus grades when approaching vehicle is travelling upgrade.</t>
  </si>
  <si>
    <t>Use negative grades when approaching vehicle is travelling downgrade.</t>
  </si>
  <si>
    <t>Which Case?</t>
  </si>
  <si>
    <t>All Factors:</t>
  </si>
  <si>
    <t>Approach Grade:</t>
  </si>
  <si>
    <t>Minor Grade:</t>
  </si>
  <si>
    <t>No. Of Extra Lanes:</t>
  </si>
  <si>
    <t>Median Width:</t>
  </si>
  <si>
    <t>Design Speed:</t>
  </si>
  <si>
    <t>Time Gap:</t>
  </si>
  <si>
    <t>Vechile Factors</t>
  </si>
  <si>
    <t>ISD:</t>
  </si>
  <si>
    <t>ISD Check: (Make sure to copy the formula that you are testing)</t>
  </si>
  <si>
    <t>LEGAL SPEED LIMIT(MINOR):</t>
  </si>
  <si>
    <t>LEGAL SPEED LIMIT(MAJOR):</t>
  </si>
  <si>
    <r>
      <t xml:space="preserve">This tool calculates Interesction Sight Distance (ISD) based off of methods and procedures defined in the </t>
    </r>
    <r>
      <rPr>
        <i/>
        <sz val="12"/>
        <color rgb="FF000000"/>
        <rFont val="Calibri"/>
        <family val="2"/>
        <scheme val="minor"/>
      </rPr>
      <t xml:space="preserve">AASHTO Green Book (9.5 Intersection Sight Distance). 
</t>
    </r>
    <r>
      <rPr>
        <sz val="12"/>
        <color rgb="FF000000"/>
        <rFont val="Calibri"/>
        <family val="2"/>
        <scheme val="minor"/>
      </rPr>
      <t xml:space="preserve">
Begin by filling out the general information at the top of the page. Use the drop-down menus to choose the specific intersection application, existing approach grade and legal roadway speed. Design speed is calculated based upon the input legal speed. If Safe Running Speed (SRS) or 85th percentile speed are measeured, the measured value can be input into the Design Speed cell. Input any information regarding additional lanes, median width, and expected vehicle class as applicable. The tool will auto-populate the ISD into the form following design factors and formulas pulled from the AASHTO Green Book. This information is veiwable from the Reference Tables tab. Populate the measured sight distance cells to validate whether the AASHTO values are met.</t>
    </r>
  </si>
  <si>
    <r>
      <t xml:space="preserve">This tool calculates Stopping Sight Distance (SSD) based off of methods and procedures defined in the AASHTO Green Book (3.2.2 Stopping Sight Distance). </t>
    </r>
    <r>
      <rPr>
        <i/>
        <sz val="12"/>
        <color rgb="FF000000"/>
        <rFont val="Calibri"/>
        <family val="2"/>
        <scheme val="minor"/>
      </rPr>
      <t xml:space="preserve">
</t>
    </r>
    <r>
      <rPr>
        <sz val="12"/>
        <color rgb="FF000000"/>
        <rFont val="Calibri"/>
        <family val="2"/>
        <scheme val="minor"/>
      </rPr>
      <t xml:space="preserve">Begin by filling out the general information at the top of the page. Use the drop-down menus to choose the specific intersection case, existing approach grade and legal roadway speed. Design speed is calculated based upon the input legal speed. If Safe Running Speed (SRS) or 85th percentile speed are measeured, the measured value can be input into the Design Speed cell. The tool will auto-populate the SSD into the form following formulas defined in the </t>
    </r>
    <r>
      <rPr>
        <i/>
        <sz val="12"/>
        <color rgb="FF000000"/>
        <rFont val="Calibri"/>
        <family val="2"/>
        <scheme val="minor"/>
      </rPr>
      <t>AASHTO Green Book (3.2.2.3 Design Values)</t>
    </r>
    <r>
      <rPr>
        <sz val="12"/>
        <color rgb="FF000000"/>
        <rFont val="Calibri"/>
        <family val="2"/>
        <scheme val="minor"/>
      </rPr>
      <t>. A table with pre-calculated sight distance per approach grade is available from the Reference Tables tab. Populate the measured sight distance cells to validate whether the AASHTO values are met. The tool identifies whether the measured sight distance falls between the SSD values calculated for posted speed and design speed (posted +5). An 85th percentile speed study may completed if the measured sight distance falls between the legal and design speed SSD values.</t>
    </r>
  </si>
  <si>
    <t>INTERSECTION SIGHT DISTANCE TOOL (DRAFT VERSION - FOR REVIEW PURPOSES ONLY)</t>
  </si>
  <si>
    <t>STOPPING SIGHT DISTANCE  (DRAFT VERSION - FOR REVIEW PURPOSES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</si>
</sst>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5" x14ac:knownFonts="1">
    <font>
      <sz val="12"/>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b/>
      <sz val="12"/>
      <color theme="0"/>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8"/>
      <color theme="1"/>
      <name val="Calibri"/>
      <family val="2"/>
      <scheme val="minor"/>
    </font>
    <font>
      <sz val="12"/>
      <color theme="0"/>
      <name val="Calibri"/>
      <family val="2"/>
      <scheme val="minor"/>
    </font>
    <font>
      <sz val="12"/>
      <color rgb="FF000000"/>
      <name val="Calibri"/>
      <family val="2"/>
      <scheme val="minor"/>
    </font>
    <font>
      <i/>
      <sz val="12"/>
      <color rgb="FF000000"/>
      <name val="Calibri"/>
      <family val="2"/>
      <scheme val="minor"/>
    </font>
  </fonts>
  <fills count="16">
    <fill>
      <patternFill patternType="none"/>
    </fill>
    <fill>
      <patternFill patternType="gray125"/>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1"/>
        <bgColor indexed="64"/>
      </patternFill>
    </fill>
    <fill>
      <patternFill patternType="solid">
        <fgColor theme="1" tint="0.499984740745262"/>
        <bgColor indexed="64"/>
      </patternFill>
    </fill>
    <fill>
      <patternFill patternType="solid">
        <fgColor theme="4"/>
        <bgColor theme="4"/>
      </patternFill>
    </fill>
    <fill>
      <patternFill patternType="solid">
        <fgColor theme="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bgColor theme="4" tint="0.79998168889431442"/>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43">
    <border>
      <left/>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bottom/>
      <diagonal/>
    </border>
    <border>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top style="thin">
        <color auto="1"/>
      </top>
      <bottom/>
      <diagonal/>
    </border>
    <border>
      <left style="thin">
        <color auto="1"/>
      </left>
      <right/>
      <top style="thin">
        <color theme="1"/>
      </top>
      <bottom style="thin">
        <color indexed="64"/>
      </bottom>
      <diagonal/>
    </border>
    <border>
      <left/>
      <right style="thin">
        <color auto="1"/>
      </right>
      <top style="thin">
        <color theme="1"/>
      </top>
      <bottom style="thin">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right style="thin">
        <color rgb="FF000000"/>
      </right>
      <top/>
      <bottom style="thin">
        <color rgb="FF000000"/>
      </bottom>
      <diagonal/>
    </border>
  </borders>
  <cellStyleXfs count="2">
    <xf numFmtId="0" fontId="0" fillId="0" borderId="0"/>
    <xf numFmtId="43" fontId="9" fillId="0" borderId="0" applyFont="0" applyFill="0" applyBorder="0" applyAlignment="0" applyProtection="0"/>
  </cellStyleXfs>
  <cellXfs count="174">
    <xf numFmtId="0" fontId="0" fillId="0" borderId="0" xfId="0"/>
    <xf numFmtId="0" fontId="0" fillId="2" borderId="1" xfId="0" applyFill="1" applyBorder="1"/>
    <xf numFmtId="0" fontId="0" fillId="2" borderId="2" xfId="0" applyFill="1" applyBorder="1"/>
    <xf numFmtId="0" fontId="0" fillId="0" borderId="1" xfId="0" applyBorder="1"/>
    <xf numFmtId="0" fontId="0" fillId="0" borderId="2" xfId="0" applyBorder="1"/>
    <xf numFmtId="49" fontId="0" fillId="0" borderId="0" xfId="0" applyNumberFormat="1" applyAlignment="1">
      <alignment horizontal="right"/>
    </xf>
    <xf numFmtId="0" fontId="0" fillId="3" borderId="0" xfId="0" applyFill="1"/>
    <xf numFmtId="0" fontId="0" fillId="3" borderId="0" xfId="0" applyFill="1" applyAlignment="1">
      <alignment wrapText="1"/>
    </xf>
    <xf numFmtId="0" fontId="0" fillId="2" borderId="6" xfId="0" applyFill="1" applyBorder="1"/>
    <xf numFmtId="0" fontId="0" fillId="2" borderId="7" xfId="0" applyFill="1" applyBorder="1"/>
    <xf numFmtId="0" fontId="0" fillId="0" borderId="0" xfId="0" applyAlignment="1">
      <alignment wrapText="1"/>
    </xf>
    <xf numFmtId="0" fontId="0" fillId="4" borderId="0" xfId="0" applyFill="1"/>
    <xf numFmtId="49" fontId="0" fillId="2" borderId="14" xfId="0" applyNumberFormat="1" applyFill="1" applyBorder="1" applyAlignment="1">
      <alignment horizontal="right"/>
    </xf>
    <xf numFmtId="49" fontId="0" fillId="0" borderId="14" xfId="0" applyNumberFormat="1" applyBorder="1" applyAlignment="1">
      <alignment horizontal="right"/>
    </xf>
    <xf numFmtId="0" fontId="4" fillId="6" borderId="17" xfId="0" applyFont="1" applyFill="1" applyBorder="1" applyAlignment="1">
      <alignment wrapText="1"/>
    </xf>
    <xf numFmtId="49" fontId="0" fillId="2" borderId="18" xfId="0" applyNumberFormat="1" applyFill="1" applyBorder="1" applyAlignment="1">
      <alignment horizontal="right"/>
    </xf>
    <xf numFmtId="0" fontId="0" fillId="10" borderId="0" xfId="0" applyFill="1"/>
    <xf numFmtId="0" fontId="0" fillId="9" borderId="0" xfId="0" applyFill="1"/>
    <xf numFmtId="0" fontId="0" fillId="8" borderId="0" xfId="0" applyFill="1"/>
    <xf numFmtId="0" fontId="0" fillId="0" borderId="14" xfId="0" applyBorder="1" applyAlignment="1">
      <alignment horizontal="right"/>
    </xf>
    <xf numFmtId="0" fontId="0" fillId="0" borderId="0" xfId="0" applyAlignment="1">
      <alignment horizontal="right"/>
    </xf>
    <xf numFmtId="0" fontId="4" fillId="6" borderId="1" xfId="0" applyFont="1" applyFill="1" applyBorder="1"/>
    <xf numFmtId="1" fontId="0" fillId="2" borderId="18" xfId="0" applyNumberFormat="1" applyFill="1" applyBorder="1" applyAlignment="1">
      <alignment horizontal="right"/>
    </xf>
    <xf numFmtId="1" fontId="0" fillId="12" borderId="18" xfId="0" applyNumberFormat="1" applyFill="1" applyBorder="1" applyAlignment="1">
      <alignment horizontal="right"/>
    </xf>
    <xf numFmtId="1" fontId="0" fillId="12" borderId="0" xfId="0" applyNumberFormat="1" applyFill="1" applyAlignment="1">
      <alignment horizontal="right"/>
    </xf>
    <xf numFmtId="1" fontId="0" fillId="2" borderId="0" xfId="0" applyNumberFormat="1" applyFill="1" applyAlignment="1">
      <alignment horizontal="right"/>
    </xf>
    <xf numFmtId="1" fontId="0" fillId="2" borderId="1" xfId="0" applyNumberFormat="1" applyFill="1" applyBorder="1"/>
    <xf numFmtId="1" fontId="0" fillId="0" borderId="1" xfId="0" applyNumberFormat="1" applyBorder="1"/>
    <xf numFmtId="1" fontId="0" fillId="2" borderId="6" xfId="0" applyNumberFormat="1" applyFill="1" applyBorder="1"/>
    <xf numFmtId="0" fontId="0" fillId="2" borderId="14" xfId="0" quotePrefix="1" applyFill="1" applyBorder="1" applyAlignment="1">
      <alignment horizontal="right"/>
    </xf>
    <xf numFmtId="0" fontId="0" fillId="2" borderId="14" xfId="0" applyFill="1" applyBorder="1" applyAlignment="1">
      <alignment horizontal="right"/>
    </xf>
    <xf numFmtId="0" fontId="0" fillId="2" borderId="18" xfId="0" applyFill="1" applyBorder="1" applyAlignment="1">
      <alignment horizontal="right"/>
    </xf>
    <xf numFmtId="0" fontId="0" fillId="12" borderId="18" xfId="0" quotePrefix="1" applyFill="1" applyBorder="1" applyAlignment="1">
      <alignment horizontal="right"/>
    </xf>
    <xf numFmtId="0" fontId="4" fillId="4" borderId="0" xfId="0" applyFont="1" applyFill="1"/>
    <xf numFmtId="0" fontId="12" fillId="13" borderId="0" xfId="0" applyFont="1" applyFill="1" applyAlignment="1">
      <alignment horizontal="center"/>
    </xf>
    <xf numFmtId="1" fontId="12" fillId="13" borderId="0" xfId="0" applyNumberFormat="1" applyFont="1" applyFill="1" applyAlignment="1">
      <alignment horizontal="center"/>
    </xf>
    <xf numFmtId="1" fontId="12" fillId="13" borderId="0" xfId="0" quotePrefix="1" applyNumberFormat="1" applyFont="1" applyFill="1" applyAlignment="1">
      <alignment horizontal="center"/>
    </xf>
    <xf numFmtId="0" fontId="12" fillId="13" borderId="0" xfId="1" applyNumberFormat="1" applyFont="1" applyFill="1" applyAlignment="1">
      <alignment horizontal="center"/>
    </xf>
    <xf numFmtId="1" fontId="12" fillId="13" borderId="0" xfId="1" applyNumberFormat="1" applyFont="1" applyFill="1" applyAlignment="1">
      <alignment horizontal="center"/>
    </xf>
    <xf numFmtId="0" fontId="0" fillId="8" borderId="19" xfId="0" applyFill="1" applyBorder="1" applyAlignment="1">
      <alignment horizontal="center"/>
    </xf>
    <xf numFmtId="0" fontId="0" fillId="8" borderId="20" xfId="0" applyFill="1" applyBorder="1" applyAlignment="1">
      <alignment horizontal="center"/>
    </xf>
    <xf numFmtId="0" fontId="0" fillId="8" borderId="21" xfId="0" applyFill="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0" xfId="0" applyAlignment="1">
      <alignment vertical="top" wrapText="1"/>
    </xf>
    <xf numFmtId="0" fontId="2" fillId="0" borderId="0" xfId="0" applyFont="1"/>
    <xf numFmtId="0" fontId="2" fillId="0" borderId="10" xfId="0" applyFont="1" applyBorder="1"/>
    <xf numFmtId="0" fontId="2" fillId="0" borderId="3" xfId="0" applyFont="1" applyBorder="1"/>
    <xf numFmtId="0" fontId="2" fillId="0" borderId="13" xfId="0" applyFont="1" applyBorder="1"/>
    <xf numFmtId="0" fontId="2" fillId="0" borderId="11" xfId="0" applyFont="1" applyBorder="1"/>
    <xf numFmtId="0" fontId="2" fillId="5" borderId="5" xfId="0" applyFont="1" applyFill="1" applyBorder="1"/>
    <xf numFmtId="0" fontId="2" fillId="11" borderId="8" xfId="0" applyFont="1" applyFill="1" applyBorder="1"/>
    <xf numFmtId="0" fontId="2" fillId="5" borderId="9" xfId="0" applyFont="1" applyFill="1" applyBorder="1"/>
    <xf numFmtId="0" fontId="2" fillId="5" borderId="10" xfId="0" applyFont="1" applyFill="1" applyBorder="1"/>
    <xf numFmtId="0" fontId="2" fillId="5" borderId="0" xfId="0" applyFont="1" applyFill="1"/>
    <xf numFmtId="0" fontId="2" fillId="5" borderId="11" xfId="0" applyFont="1" applyFill="1" applyBorder="1"/>
    <xf numFmtId="0" fontId="2" fillId="8" borderId="0" xfId="0" applyFont="1" applyFill="1"/>
    <xf numFmtId="0" fontId="2" fillId="0" borderId="12" xfId="0" applyFont="1" applyBorder="1"/>
    <xf numFmtId="0" fontId="2" fillId="5" borderId="3" xfId="0" applyFont="1" applyFill="1" applyBorder="1"/>
    <xf numFmtId="0" fontId="2" fillId="0" borderId="33" xfId="0" applyFont="1" applyBorder="1"/>
    <xf numFmtId="0" fontId="2" fillId="0" borderId="5" xfId="0" applyFont="1" applyBorder="1"/>
    <xf numFmtId="0" fontId="2" fillId="3" borderId="0" xfId="0" applyFont="1" applyFill="1"/>
    <xf numFmtId="0" fontId="2" fillId="0" borderId="3" xfId="0" applyFont="1" applyBorder="1" applyAlignment="1">
      <alignment horizontal="left"/>
    </xf>
    <xf numFmtId="0" fontId="2" fillId="15" borderId="8" xfId="0" applyFont="1" applyFill="1" applyBorder="1" applyProtection="1">
      <protection locked="0"/>
    </xf>
    <xf numFmtId="0" fontId="5" fillId="0" borderId="0" xfId="0" applyFont="1"/>
    <xf numFmtId="0" fontId="2" fillId="0" borderId="0" xfId="0" applyFont="1" applyAlignment="1">
      <alignment horizontal="left"/>
    </xf>
    <xf numFmtId="0" fontId="7" fillId="0" borderId="15" xfId="0" applyFont="1" applyBorder="1"/>
    <xf numFmtId="0" fontId="2" fillId="0" borderId="4" xfId="0" applyFont="1" applyBorder="1"/>
    <xf numFmtId="0" fontId="2" fillId="0" borderId="16" xfId="0" applyFont="1" applyBorder="1"/>
    <xf numFmtId="0" fontId="6" fillId="3" borderId="16" xfId="0" applyFont="1" applyFill="1" applyBorder="1"/>
    <xf numFmtId="0" fontId="2" fillId="8" borderId="9" xfId="0" applyFont="1" applyFill="1" applyBorder="1"/>
    <xf numFmtId="0" fontId="0" fillId="0" borderId="0" xfId="0" quotePrefix="1"/>
    <xf numFmtId="0" fontId="0" fillId="0" borderId="11" xfId="0" applyBorder="1"/>
    <xf numFmtId="0" fontId="2" fillId="10" borderId="0" xfId="0" applyFont="1" applyFill="1"/>
    <xf numFmtId="0" fontId="2" fillId="10" borderId="11" xfId="0" applyFont="1" applyFill="1" applyBorder="1"/>
    <xf numFmtId="0" fontId="2" fillId="0" borderId="15" xfId="0" applyFont="1" applyBorder="1"/>
    <xf numFmtId="0" fontId="2" fillId="11" borderId="0" xfId="0" applyFont="1" applyFill="1"/>
    <xf numFmtId="0" fontId="2" fillId="11" borderId="11" xfId="0" applyFont="1" applyFill="1" applyBorder="1"/>
    <xf numFmtId="0" fontId="2" fillId="3" borderId="16" xfId="0" applyFont="1" applyFill="1" applyBorder="1"/>
    <xf numFmtId="0" fontId="2" fillId="0" borderId="9" xfId="0" applyFont="1" applyBorder="1"/>
    <xf numFmtId="0" fontId="2" fillId="10" borderId="8" xfId="0" applyFont="1" applyFill="1" applyBorder="1" applyProtection="1">
      <protection locked="0"/>
    </xf>
    <xf numFmtId="0" fontId="1" fillId="11" borderId="39" xfId="0" applyFont="1" applyFill="1" applyBorder="1" applyProtection="1">
      <protection locked="0"/>
    </xf>
    <xf numFmtId="0" fontId="2" fillId="0" borderId="13" xfId="0" applyFont="1" applyBorder="1" applyProtection="1">
      <protection locked="0"/>
    </xf>
    <xf numFmtId="0" fontId="2" fillId="0" borderId="3" xfId="0" applyFont="1" applyBorder="1" applyProtection="1">
      <protection locked="0"/>
    </xf>
    <xf numFmtId="0" fontId="7" fillId="0" borderId="8" xfId="0" applyFont="1" applyBorder="1" applyProtection="1">
      <protection locked="0"/>
    </xf>
    <xf numFmtId="0" fontId="2" fillId="10" borderId="27" xfId="0" applyFont="1" applyFill="1" applyBorder="1" applyProtection="1">
      <protection locked="0"/>
    </xf>
    <xf numFmtId="0" fontId="1" fillId="11" borderId="8" xfId="0" applyFont="1" applyFill="1" applyBorder="1" applyProtection="1">
      <protection locked="0"/>
    </xf>
    <xf numFmtId="0" fontId="1" fillId="11" borderId="41" xfId="0" applyFont="1" applyFill="1" applyBorder="1" applyProtection="1">
      <protection locked="0"/>
    </xf>
    <xf numFmtId="0" fontId="2" fillId="9" borderId="8" xfId="0" applyFont="1" applyFill="1" applyBorder="1" applyProtection="1">
      <protection locked="0"/>
    </xf>
    <xf numFmtId="1" fontId="0" fillId="0" borderId="0" xfId="0" quotePrefix="1" applyNumberFormat="1"/>
    <xf numFmtId="1" fontId="0" fillId="0" borderId="0" xfId="0" applyNumberFormat="1"/>
    <xf numFmtId="0" fontId="0" fillId="0" borderId="0" xfId="1" applyNumberFormat="1" applyFont="1" applyProtection="1"/>
    <xf numFmtId="1" fontId="0" fillId="0" borderId="0" xfId="1" applyNumberFormat="1" applyFont="1" applyProtection="1"/>
    <xf numFmtId="0" fontId="7" fillId="0" borderId="34" xfId="0" applyFont="1" applyBorder="1"/>
    <xf numFmtId="0" fontId="2" fillId="0" borderId="23" xfId="0" applyFont="1" applyBorder="1"/>
    <xf numFmtId="0" fontId="2" fillId="0" borderId="35" xfId="0" applyFont="1" applyBorder="1"/>
    <xf numFmtId="0" fontId="2" fillId="8" borderId="11" xfId="0" applyFont="1" applyFill="1" applyBorder="1"/>
    <xf numFmtId="0" fontId="0" fillId="0" borderId="10" xfId="0" applyBorder="1"/>
    <xf numFmtId="0" fontId="7" fillId="0" borderId="10" xfId="0" applyFont="1" applyBorder="1" applyAlignment="1">
      <alignment vertical="center" wrapText="1"/>
    </xf>
    <xf numFmtId="0" fontId="11" fillId="0" borderId="10" xfId="0" applyFont="1" applyBorder="1" applyAlignment="1">
      <alignment vertical="center" wrapText="1"/>
    </xf>
    <xf numFmtId="0" fontId="7" fillId="0" borderId="0" xfId="0" applyFont="1" applyAlignment="1">
      <alignment vertical="center" wrapText="1"/>
    </xf>
    <xf numFmtId="0" fontId="2" fillId="10" borderId="33" xfId="0" applyFont="1" applyFill="1" applyBorder="1"/>
    <xf numFmtId="0" fontId="2" fillId="10" borderId="9" xfId="0" applyFont="1" applyFill="1" applyBorder="1"/>
    <xf numFmtId="0" fontId="11" fillId="0" borderId="0" xfId="0" applyFont="1" applyAlignment="1">
      <alignment vertical="center" wrapText="1"/>
    </xf>
    <xf numFmtId="0" fontId="2" fillId="14" borderId="8" xfId="0" applyFont="1" applyFill="1" applyBorder="1"/>
    <xf numFmtId="0" fontId="2" fillId="14" borderId="16" xfId="0" applyFont="1" applyFill="1" applyBorder="1"/>
    <xf numFmtId="0" fontId="2" fillId="11" borderId="12" xfId="0" applyFont="1" applyFill="1" applyBorder="1"/>
    <xf numFmtId="0" fontId="2" fillId="11" borderId="13" xfId="0" applyFont="1" applyFill="1" applyBorder="1"/>
    <xf numFmtId="0" fontId="7" fillId="0" borderId="22" xfId="0" applyFont="1" applyBorder="1"/>
    <xf numFmtId="0" fontId="2" fillId="0" borderId="24" xfId="0" applyFont="1" applyBorder="1"/>
    <xf numFmtId="0" fontId="2" fillId="0" borderId="25" xfId="0" applyFont="1" applyBorder="1"/>
    <xf numFmtId="0" fontId="2" fillId="3" borderId="26" xfId="0" applyFont="1" applyFill="1" applyBorder="1"/>
    <xf numFmtId="0" fontId="2" fillId="5" borderId="28" xfId="0" applyFont="1" applyFill="1" applyBorder="1"/>
    <xf numFmtId="0" fontId="2" fillId="5" borderId="25" xfId="0" applyFont="1" applyFill="1" applyBorder="1"/>
    <xf numFmtId="0" fontId="2" fillId="5" borderId="29" xfId="0" applyFont="1" applyFill="1" applyBorder="1"/>
    <xf numFmtId="0" fontId="1" fillId="5" borderId="0" xfId="0" applyFont="1" applyFill="1"/>
    <xf numFmtId="0" fontId="2" fillId="0" borderId="29" xfId="0" applyFont="1" applyBorder="1"/>
    <xf numFmtId="0" fontId="0" fillId="0" borderId="25" xfId="0" applyBorder="1"/>
    <xf numFmtId="0" fontId="7" fillId="0" borderId="25" xfId="0" applyFont="1" applyBorder="1" applyAlignment="1">
      <alignment vertical="center" wrapText="1"/>
    </xf>
    <xf numFmtId="0" fontId="0" fillId="0" borderId="29" xfId="0" applyBorder="1"/>
    <xf numFmtId="0" fontId="2" fillId="10" borderId="36" xfId="0" applyFont="1" applyFill="1" applyBorder="1"/>
    <xf numFmtId="0" fontId="2" fillId="10" borderId="37" xfId="0" applyFont="1" applyFill="1" applyBorder="1"/>
    <xf numFmtId="0" fontId="11" fillId="0" borderId="25" xfId="0" applyFont="1" applyBorder="1" applyAlignment="1">
      <alignment vertical="center" wrapText="1"/>
    </xf>
    <xf numFmtId="0" fontId="2" fillId="0" borderId="38" xfId="0" applyFont="1" applyBorder="1"/>
    <xf numFmtId="0" fontId="2" fillId="0" borderId="26" xfId="0" applyFont="1" applyBorder="1"/>
    <xf numFmtId="0" fontId="2" fillId="11" borderId="30" xfId="0" applyFont="1" applyFill="1" applyBorder="1"/>
    <xf numFmtId="0" fontId="2" fillId="11" borderId="32" xfId="0" applyFont="1" applyFill="1" applyBorder="1"/>
    <xf numFmtId="0" fontId="2" fillId="0" borderId="30" xfId="0" applyFont="1" applyBorder="1"/>
    <xf numFmtId="0" fontId="2" fillId="0" borderId="31" xfId="0" applyFont="1" applyBorder="1"/>
    <xf numFmtId="0" fontId="2" fillId="5" borderId="31" xfId="0" applyFont="1" applyFill="1" applyBorder="1"/>
    <xf numFmtId="0" fontId="2" fillId="0" borderId="32" xfId="0" applyFont="1" applyBorder="1"/>
    <xf numFmtId="0" fontId="8" fillId="0" borderId="0" xfId="0" applyFont="1"/>
    <xf numFmtId="0" fontId="2" fillId="11" borderId="8" xfId="0" applyFont="1" applyFill="1" applyBorder="1" applyProtection="1">
      <protection locked="0"/>
    </xf>
    <xf numFmtId="0" fontId="13" fillId="8" borderId="0" xfId="0" applyFont="1" applyFill="1" applyAlignment="1">
      <alignment horizontal="left" vertical="top" wrapText="1"/>
    </xf>
    <xf numFmtId="0" fontId="0" fillId="8" borderId="0" xfId="0" applyFill="1" applyAlignment="1">
      <alignment horizontal="left" vertical="top" wrapText="1"/>
    </xf>
    <xf numFmtId="0" fontId="4" fillId="13" borderId="0" xfId="0" applyFont="1" applyFill="1" applyAlignment="1">
      <alignment horizontal="left" vertical="center"/>
    </xf>
    <xf numFmtId="0" fontId="4" fillId="13" borderId="0" xfId="0" applyFont="1" applyFill="1" applyAlignment="1">
      <alignment horizontal="left"/>
    </xf>
    <xf numFmtId="0" fontId="7" fillId="0" borderId="33" xfId="0" applyFont="1" applyBorder="1" applyAlignment="1">
      <alignment horizontal="center"/>
    </xf>
    <xf numFmtId="0" fontId="7" fillId="0" borderId="5"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0" xfId="0" applyFont="1" applyAlignment="1">
      <alignment horizontal="center"/>
    </xf>
    <xf numFmtId="0" fontId="7" fillId="0" borderId="11" xfId="0" applyFont="1" applyBorder="1" applyAlignment="1">
      <alignment horizontal="center"/>
    </xf>
    <xf numFmtId="0" fontId="2" fillId="0" borderId="3" xfId="0" applyFont="1" applyBorder="1" applyAlignment="1" applyProtection="1">
      <alignment horizontal="left"/>
      <protection locked="0"/>
    </xf>
    <xf numFmtId="0" fontId="2" fillId="0" borderId="3"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13" xfId="0" applyFont="1" applyBorder="1" applyAlignment="1" applyProtection="1">
      <alignment horizontal="left"/>
      <protection locked="0"/>
    </xf>
    <xf numFmtId="0" fontId="6" fillId="3" borderId="4" xfId="0" applyFont="1" applyFill="1" applyBorder="1" applyAlignment="1" applyProtection="1">
      <alignment horizontal="left"/>
      <protection locked="0"/>
    </xf>
    <xf numFmtId="0" fontId="2" fillId="7" borderId="0" xfId="0" applyFont="1" applyFill="1" applyAlignment="1" applyProtection="1">
      <alignment horizontal="center"/>
      <protection locked="0"/>
    </xf>
    <xf numFmtId="0" fontId="1" fillId="0" borderId="3" xfId="0" applyFont="1" applyBorder="1" applyAlignment="1" applyProtection="1">
      <alignment horizontal="left"/>
      <protection locked="0"/>
    </xf>
    <xf numFmtId="0" fontId="1" fillId="0" borderId="13" xfId="0" applyFont="1" applyBorder="1" applyAlignment="1" applyProtection="1">
      <alignment horizontal="left"/>
      <protection locked="0"/>
    </xf>
    <xf numFmtId="0" fontId="1" fillId="0" borderId="0" xfId="0" applyFont="1" applyAlignment="1">
      <alignment horizontal="left"/>
    </xf>
    <xf numFmtId="0" fontId="1" fillId="0" borderId="11" xfId="0" applyFont="1" applyBorder="1" applyAlignment="1">
      <alignment horizontal="left"/>
    </xf>
    <xf numFmtId="0" fontId="1" fillId="0" borderId="40" xfId="0" applyFont="1" applyBorder="1" applyAlignment="1" applyProtection="1">
      <alignment horizontal="left"/>
      <protection locked="0"/>
    </xf>
    <xf numFmtId="0" fontId="1" fillId="0" borderId="42" xfId="0" applyFont="1" applyBorder="1" applyAlignment="1" applyProtection="1">
      <alignment horizontal="left"/>
      <protection locked="0"/>
    </xf>
    <xf numFmtId="0" fontId="8" fillId="0" borderId="15" xfId="0" applyFont="1" applyBorder="1" applyAlignment="1">
      <alignment horizontal="center"/>
    </xf>
    <xf numFmtId="0" fontId="8" fillId="0" borderId="4" xfId="0" applyFont="1" applyBorder="1" applyAlignment="1">
      <alignment horizontal="center"/>
    </xf>
    <xf numFmtId="0" fontId="8" fillId="0" borderId="16" xfId="0" applyFont="1" applyBorder="1" applyAlignment="1">
      <alignment horizontal="center"/>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2" fillId="0" borderId="0" xfId="0" applyFont="1" applyAlignment="1">
      <alignment horizontal="center"/>
    </xf>
    <xf numFmtId="0" fontId="2" fillId="0" borderId="10" xfId="0" applyFont="1" applyBorder="1" applyAlignment="1">
      <alignment horizontal="center"/>
    </xf>
    <xf numFmtId="0" fontId="2" fillId="0" borderId="4" xfId="0" applyFont="1" applyBorder="1" applyAlignment="1" applyProtection="1">
      <alignment horizontal="left"/>
      <protection locked="0"/>
    </xf>
    <xf numFmtId="0" fontId="2" fillId="0" borderId="4"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2" fillId="0" borderId="25" xfId="0" applyFont="1" applyBorder="1" applyAlignment="1">
      <alignment horizontal="center"/>
    </xf>
    <xf numFmtId="0" fontId="10" fillId="3" borderId="4" xfId="0" applyFont="1" applyFill="1" applyBorder="1" applyAlignment="1">
      <alignment horizontal="left"/>
    </xf>
    <xf numFmtId="0" fontId="10" fillId="3" borderId="16" xfId="0" applyFont="1" applyFill="1" applyBorder="1" applyAlignment="1">
      <alignment horizontal="left"/>
    </xf>
    <xf numFmtId="0" fontId="6" fillId="3" borderId="4" xfId="0" applyFont="1" applyFill="1" applyBorder="1" applyAlignment="1">
      <alignment horizontal="left"/>
    </xf>
    <xf numFmtId="0" fontId="0" fillId="3" borderId="0" xfId="0" applyFill="1" applyAlignment="1">
      <alignment horizontal="center"/>
    </xf>
    <xf numFmtId="0" fontId="4" fillId="13" borderId="0" xfId="0" applyFont="1" applyFill="1" applyAlignment="1">
      <alignment horizontal="center"/>
    </xf>
    <xf numFmtId="0" fontId="12" fillId="13" borderId="0" xfId="0" applyFont="1" applyFill="1" applyAlignment="1">
      <alignment horizontal="center"/>
    </xf>
    <xf numFmtId="0" fontId="12" fillId="13" borderId="0" xfId="0" applyFont="1" applyFill="1" applyAlignment="1">
      <alignment horizontal="center" vertical="center" wrapText="1"/>
    </xf>
  </cellXfs>
  <cellStyles count="2">
    <cellStyle name="Comma" xfId="1" builtinId="3"/>
    <cellStyle name="Normal" xfId="0" builtinId="0"/>
  </cellStyles>
  <dxfs count="44">
    <dxf>
      <font>
        <color theme="9"/>
      </font>
      <border>
        <left style="thin">
          <color theme="9"/>
        </left>
        <right style="thin">
          <color theme="9"/>
        </right>
        <top style="thin">
          <color theme="9"/>
        </top>
        <bottom style="thin">
          <color theme="9"/>
        </bottom>
        <vertical/>
        <horizontal/>
      </border>
    </dxf>
    <dxf>
      <font>
        <color rgb="FFFF0000"/>
      </font>
      <border>
        <left style="thin">
          <color rgb="FFFF0000"/>
        </left>
        <right style="thin">
          <color rgb="FFFF0000"/>
        </right>
        <top style="thin">
          <color rgb="FFFF0000"/>
        </top>
        <bottom style="thin">
          <color rgb="FFFF0000"/>
        </bottom>
        <vertical/>
        <horizontal/>
      </border>
    </dxf>
    <dxf>
      <fill>
        <patternFill patternType="solid">
          <fgColor indexed="64"/>
          <bgColor rgb="FFFFFF00"/>
        </patternFill>
      </fill>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color theme="9" tint="-0.24994659260841701"/>
      </font>
      <border>
        <left style="thin">
          <color theme="9"/>
        </left>
        <right style="thin">
          <color theme="9"/>
        </right>
        <top style="thin">
          <color theme="9"/>
        </top>
        <bottom style="thin">
          <color theme="9"/>
        </bottom>
        <vertical/>
        <horizontal/>
      </border>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color rgb="FFFF0000"/>
      </font>
      <border>
        <left style="thin">
          <color rgb="FFFF0000"/>
        </left>
        <right style="thin">
          <color rgb="FFFF0000"/>
        </right>
        <top style="thin">
          <color rgb="FFFF0000"/>
        </top>
        <bottom style="thin">
          <color rgb="FFFF0000"/>
        </bottom>
        <vertical/>
        <horizontal/>
      </border>
    </dxf>
    <dxf>
      <font>
        <color theme="9"/>
      </font>
      <border>
        <left style="thin">
          <color theme="9"/>
        </left>
        <right style="thin">
          <color theme="9"/>
        </right>
        <top style="thin">
          <color theme="9"/>
        </top>
        <bottom style="thin">
          <color theme="9"/>
        </bottom>
        <vertical/>
        <horizontal/>
      </border>
    </dxf>
    <dxf>
      <font>
        <color rgb="FFFF0000"/>
      </font>
      <border>
        <left style="thin">
          <color rgb="FFFF0000"/>
        </left>
        <right style="thin">
          <color rgb="FFFF0000"/>
        </right>
        <top style="thin">
          <color rgb="FFFF0000"/>
        </top>
        <bottom style="thin">
          <color rgb="FFFF0000"/>
        </bottom>
        <vertical/>
        <horizontal/>
      </border>
    </dxf>
    <dxf>
      <fill>
        <patternFill patternType="solid">
          <fgColor indexed="64"/>
          <bgColor rgb="FFFFFF00"/>
        </patternFill>
      </fill>
    </dxf>
    <dxf>
      <fill>
        <patternFill>
          <bgColor rgb="FFFFC000"/>
        </patternFill>
      </fill>
    </dxf>
    <dxf>
      <fill>
        <patternFill patternType="solid">
          <fgColor indexed="64"/>
          <bgColor rgb="FFFFFF00"/>
        </patternFill>
      </fill>
    </dxf>
    <dxf>
      <fill>
        <patternFill>
          <bgColor rgb="FFFFC000"/>
        </patternFill>
      </fill>
    </dxf>
    <dxf>
      <fill>
        <patternFill patternType="solid">
          <fgColor indexed="64"/>
          <bgColor rgb="FFFFFF00"/>
        </patternFill>
      </fill>
    </dxf>
    <dxf>
      <fill>
        <patternFill>
          <bgColor rgb="FFFFC000"/>
        </patternFill>
      </fill>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006100"/>
      </font>
      <fill>
        <patternFill patternType="none">
          <bgColor auto="1"/>
        </patternFill>
      </fill>
      <border>
        <left style="thin">
          <color rgb="FF00B050"/>
        </left>
        <right style="thin">
          <color rgb="FF00B050"/>
        </right>
        <top style="thin">
          <color rgb="FF00B050"/>
        </top>
        <bottom style="thin">
          <color rgb="FF00B05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2"/>
        <color theme="1"/>
        <name val="Calibri"/>
        <family val="2"/>
        <scheme val="minor"/>
      </font>
      <numFmt numFmtId="30" formatCode="@"/>
      <fill>
        <patternFill patternType="solid">
          <fgColor theme="4" tint="0.79998168889431442"/>
          <bgColor theme="4" tint="0.79998168889431442"/>
        </patternFill>
      </fill>
      <alignment horizontal="right"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top style="thin">
          <color theme="4" tint="0.39997558519241921"/>
        </top>
        <bottom style="thin">
          <color theme="4" tint="0.39997558519241921"/>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right"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30" formatCode="@"/>
      <fill>
        <patternFill patternType="solid">
          <fgColor theme="4" tint="0.79998168889431442"/>
          <bgColor theme="4" tint="0.79998168889431442"/>
        </patternFill>
      </fill>
      <alignment horizontal="right"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top style="thin">
          <color theme="4" tint="0.39997558519241921"/>
        </top>
        <bottom style="thin">
          <color theme="4" tint="0.39997558519241921"/>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right"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family val="2"/>
        <scheme val="minor"/>
      </font>
      <fill>
        <patternFill patternType="solid">
          <fgColor theme="4"/>
          <bgColor theme="4"/>
        </patternFill>
      </fill>
      <alignment horizontal="general" vertical="bottom" textRotation="0" wrapText="1" indent="0" justifyLastLine="0" shrinkToFit="0" readingOrder="0"/>
    </dxf>
    <dxf>
      <border outline="0">
        <bottom style="thin">
          <color theme="4" tint="0.39997558519241921"/>
        </bottom>
      </border>
    </dxf>
    <dxf>
      <border outline="0">
        <bottom style="thin">
          <color theme="4" tint="0.39997558519241921"/>
        </bottom>
      </border>
    </dxf>
    <dxf>
      <numFmt numFmtId="30" formatCode="@"/>
      <alignment horizontal="right" vertical="bottom" textRotation="0" wrapText="0" indent="0" justifyLastLine="0" shrinkToFit="0" readingOrder="0"/>
    </dxf>
  </dxfs>
  <tableStyles count="0" defaultTableStyle="TableStyleMedium2" defaultPivotStyle="PivotStyleLight16"/>
  <colors>
    <mruColors>
      <color rgb="FF4B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2.png"/><Relationship Id="rId7"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1.png"/><Relationship Id="rId6" Type="http://schemas.microsoft.com/office/2007/relationships/hdphoto" Target="../media/hdphoto3.wdp"/><Relationship Id="rId5" Type="http://schemas.openxmlformats.org/officeDocument/2006/relationships/image" Target="../media/image3.png"/><Relationship Id="rId4" Type="http://schemas.microsoft.com/office/2007/relationships/hdphoto" Target="../media/hdphoto2.wdp"/></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07/relationships/hdphoto" Target="../media/hdphoto2.wdp"/><Relationship Id="rId1" Type="http://schemas.openxmlformats.org/officeDocument/2006/relationships/image" Target="../media/image2.png"/><Relationship Id="rId6" Type="http://schemas.microsoft.com/office/2007/relationships/hdphoto" Target="../media/hdphoto3.wdp"/><Relationship Id="rId5" Type="http://schemas.openxmlformats.org/officeDocument/2006/relationships/image" Target="../media/image3.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xdr:from>
      <xdr:col>5</xdr:col>
      <xdr:colOff>623404</xdr:colOff>
      <xdr:row>13</xdr:row>
      <xdr:rowOff>120650</xdr:rowOff>
    </xdr:from>
    <xdr:to>
      <xdr:col>5</xdr:col>
      <xdr:colOff>623404</xdr:colOff>
      <xdr:row>23</xdr:row>
      <xdr:rowOff>187325</xdr:rowOff>
    </xdr:to>
    <xdr:cxnSp macro="">
      <xdr:nvCxnSpPr>
        <xdr:cNvPr id="4" name="Straight Connector 3">
          <a:extLst>
            <a:ext uri="{FF2B5EF4-FFF2-40B4-BE49-F238E27FC236}">
              <a16:creationId xmlns:a16="http://schemas.microsoft.com/office/drawing/2014/main" id="{9E010143-2E6A-4C08-B16B-0E20264FE288}"/>
            </a:ext>
          </a:extLst>
        </xdr:cNvPr>
        <xdr:cNvCxnSpPr/>
      </xdr:nvCxnSpPr>
      <xdr:spPr>
        <a:xfrm flipV="1">
          <a:off x="3406361" y="10026650"/>
          <a:ext cx="0" cy="1979958"/>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editAs="oneCell">
    <xdr:from>
      <xdr:col>5</xdr:col>
      <xdr:colOff>552450</xdr:colOff>
      <xdr:row>14</xdr:row>
      <xdr:rowOff>126928</xdr:rowOff>
    </xdr:from>
    <xdr:to>
      <xdr:col>7</xdr:col>
      <xdr:colOff>190498</xdr:colOff>
      <xdr:row>19</xdr:row>
      <xdr:rowOff>129861</xdr:rowOff>
    </xdr:to>
    <xdr:pic>
      <xdr:nvPicPr>
        <xdr:cNvPr id="8" name="Picture 7" descr="760+ Black Car Overhead Stock Illustrations, Royalty-Free ...">
          <a:extLst>
            <a:ext uri="{FF2B5EF4-FFF2-40B4-BE49-F238E27FC236}">
              <a16:creationId xmlns:a16="http://schemas.microsoft.com/office/drawing/2014/main" id="{39CA434E-463A-F9A3-EE50-151CF11F8AF9}"/>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3333750" y="10223428"/>
          <a:ext cx="1028698" cy="994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523823</xdr:colOff>
      <xdr:row>11</xdr:row>
      <xdr:rowOff>77427</xdr:rowOff>
    </xdr:from>
    <xdr:to>
      <xdr:col>3</xdr:col>
      <xdr:colOff>130123</xdr:colOff>
      <xdr:row>13</xdr:row>
      <xdr:rowOff>110768</xdr:rowOff>
    </xdr:to>
    <xdr:pic>
      <xdr:nvPicPr>
        <xdr:cNvPr id="10" name="Picture 9" descr="30,200+ Black Semi Truck Stock Illustrations, Royalty-Free ...">
          <a:extLst>
            <a:ext uri="{FF2B5EF4-FFF2-40B4-BE49-F238E27FC236}">
              <a16:creationId xmlns:a16="http://schemas.microsoft.com/office/drawing/2014/main" id="{0AAD3581-6C25-75E4-35CC-23B5825EDB7C}"/>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a:off x="523823" y="1071340"/>
          <a:ext cx="997778" cy="434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366937</xdr:colOff>
      <xdr:row>9</xdr:row>
      <xdr:rowOff>92421</xdr:rowOff>
    </xdr:from>
    <xdr:to>
      <xdr:col>9</xdr:col>
      <xdr:colOff>668976</xdr:colOff>
      <xdr:row>11</xdr:row>
      <xdr:rowOff>129572</xdr:rowOff>
    </xdr:to>
    <xdr:pic>
      <xdr:nvPicPr>
        <xdr:cNvPr id="11" name="Picture 10" descr="30,200+ Black Semi Truck Stock Illustrations, Royalty-Free ...">
          <a:extLst>
            <a:ext uri="{FF2B5EF4-FFF2-40B4-BE49-F238E27FC236}">
              <a16:creationId xmlns:a16="http://schemas.microsoft.com/office/drawing/2014/main" id="{7283C44C-2295-4025-A2F5-E76EB2E1A78F}"/>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5237111" y="688769"/>
          <a:ext cx="997778" cy="434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130123</xdr:colOff>
      <xdr:row>12</xdr:row>
      <xdr:rowOff>95811</xdr:rowOff>
    </xdr:from>
    <xdr:to>
      <xdr:col>6</xdr:col>
      <xdr:colOff>371474</xdr:colOff>
      <xdr:row>14</xdr:row>
      <xdr:rowOff>126928</xdr:rowOff>
    </xdr:to>
    <xdr:cxnSp macro="">
      <xdr:nvCxnSpPr>
        <xdr:cNvPr id="26" name="Straight Arrow Connector 25">
          <a:extLst>
            <a:ext uri="{FF2B5EF4-FFF2-40B4-BE49-F238E27FC236}">
              <a16:creationId xmlns:a16="http://schemas.microsoft.com/office/drawing/2014/main" id="{13793F56-651A-5151-1281-D74AE8AEA8BC}"/>
            </a:ext>
          </a:extLst>
        </xdr:cNvPr>
        <xdr:cNvCxnSpPr>
          <a:stCxn id="8" idx="0"/>
          <a:endCxn id="10" idx="3"/>
        </xdr:cNvCxnSpPr>
      </xdr:nvCxnSpPr>
      <xdr:spPr>
        <a:xfrm flipH="1" flipV="1">
          <a:off x="1521601" y="1288507"/>
          <a:ext cx="2328569" cy="428682"/>
        </a:xfrm>
        <a:prstGeom prst="straightConnector1">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73098</xdr:colOff>
      <xdr:row>11</xdr:row>
      <xdr:rowOff>58644</xdr:rowOff>
    </xdr:from>
    <xdr:to>
      <xdr:col>9</xdr:col>
      <xdr:colOff>621683</xdr:colOff>
      <xdr:row>11</xdr:row>
      <xdr:rowOff>78478</xdr:rowOff>
    </xdr:to>
    <xdr:cxnSp macro="">
      <xdr:nvCxnSpPr>
        <xdr:cNvPr id="73" name="Straight Connector 72">
          <a:extLst>
            <a:ext uri="{FF2B5EF4-FFF2-40B4-BE49-F238E27FC236}">
              <a16:creationId xmlns:a16="http://schemas.microsoft.com/office/drawing/2014/main" id="{61E57FA5-8FC0-4552-A8A1-60EF635073DB}"/>
            </a:ext>
          </a:extLst>
        </xdr:cNvPr>
        <xdr:cNvCxnSpPr/>
      </xdr:nvCxnSpPr>
      <xdr:spPr>
        <a:xfrm flipH="1" flipV="1">
          <a:off x="73098" y="1873997"/>
          <a:ext cx="6106703" cy="19834"/>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6</xdr:col>
      <xdr:colOff>371474</xdr:colOff>
      <xdr:row>10</xdr:row>
      <xdr:rowOff>110806</xdr:rowOff>
    </xdr:from>
    <xdr:to>
      <xdr:col>8</xdr:col>
      <xdr:colOff>366937</xdr:colOff>
      <xdr:row>14</xdr:row>
      <xdr:rowOff>126928</xdr:rowOff>
    </xdr:to>
    <xdr:cxnSp macro="">
      <xdr:nvCxnSpPr>
        <xdr:cNvPr id="29" name="Straight Arrow Connector 28">
          <a:extLst>
            <a:ext uri="{FF2B5EF4-FFF2-40B4-BE49-F238E27FC236}">
              <a16:creationId xmlns:a16="http://schemas.microsoft.com/office/drawing/2014/main" id="{B0C7164E-C072-F341-9FD9-145EC4CAE51E}"/>
            </a:ext>
          </a:extLst>
        </xdr:cNvPr>
        <xdr:cNvCxnSpPr>
          <a:stCxn id="8" idx="0"/>
          <a:endCxn id="11" idx="3"/>
        </xdr:cNvCxnSpPr>
      </xdr:nvCxnSpPr>
      <xdr:spPr>
        <a:xfrm flipV="1">
          <a:off x="3850170" y="905936"/>
          <a:ext cx="1386941" cy="811253"/>
        </a:xfrm>
        <a:prstGeom prst="straightConnector1">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188093</xdr:colOff>
      <xdr:row>9</xdr:row>
      <xdr:rowOff>72915</xdr:rowOff>
    </xdr:from>
    <xdr:to>
      <xdr:col>6</xdr:col>
      <xdr:colOff>371474</xdr:colOff>
      <xdr:row>14</xdr:row>
      <xdr:rowOff>126928</xdr:rowOff>
    </xdr:to>
    <xdr:cxnSp macro="">
      <xdr:nvCxnSpPr>
        <xdr:cNvPr id="13" name="Connector: Curved 12">
          <a:extLst>
            <a:ext uri="{FF2B5EF4-FFF2-40B4-BE49-F238E27FC236}">
              <a16:creationId xmlns:a16="http://schemas.microsoft.com/office/drawing/2014/main" id="{4094AD0D-089E-841B-9EA7-E41DE83F2DB2}"/>
            </a:ext>
          </a:extLst>
        </xdr:cNvPr>
        <xdr:cNvCxnSpPr>
          <a:stCxn id="8" idx="0"/>
        </xdr:cNvCxnSpPr>
      </xdr:nvCxnSpPr>
      <xdr:spPr>
        <a:xfrm rot="16200000" flipV="1">
          <a:off x="2905489" y="9280819"/>
          <a:ext cx="1006513" cy="878706"/>
        </a:xfrm>
        <a:prstGeom prst="curvedConnector3">
          <a:avLst>
            <a:gd name="adj1" fmla="val 99298"/>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130123</xdr:colOff>
      <xdr:row>12</xdr:row>
      <xdr:rowOff>85397</xdr:rowOff>
    </xdr:from>
    <xdr:to>
      <xdr:col>4</xdr:col>
      <xdr:colOff>13138</xdr:colOff>
      <xdr:row>12</xdr:row>
      <xdr:rowOff>95812</xdr:rowOff>
    </xdr:to>
    <xdr:cxnSp macro="">
      <xdr:nvCxnSpPr>
        <xdr:cNvPr id="176" name="Straight Arrow Connector 175">
          <a:extLst>
            <a:ext uri="{FF2B5EF4-FFF2-40B4-BE49-F238E27FC236}">
              <a16:creationId xmlns:a16="http://schemas.microsoft.com/office/drawing/2014/main" id="{EB892874-1401-08DA-7B8A-1C614A12BE8F}"/>
            </a:ext>
          </a:extLst>
        </xdr:cNvPr>
        <xdr:cNvCxnSpPr>
          <a:endCxn id="10" idx="3"/>
        </xdr:cNvCxnSpPr>
      </xdr:nvCxnSpPr>
      <xdr:spPr>
        <a:xfrm flipH="1">
          <a:off x="1522744" y="9544707"/>
          <a:ext cx="579325" cy="10415"/>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29831</xdr:colOff>
      <xdr:row>12</xdr:row>
      <xdr:rowOff>91313</xdr:rowOff>
    </xdr:from>
    <xdr:to>
      <xdr:col>6</xdr:col>
      <xdr:colOff>265057</xdr:colOff>
      <xdr:row>12</xdr:row>
      <xdr:rowOff>108060</xdr:rowOff>
    </xdr:to>
    <xdr:cxnSp macro="">
      <xdr:nvCxnSpPr>
        <xdr:cNvPr id="178" name="Straight Arrow Connector 177">
          <a:extLst>
            <a:ext uri="{FF2B5EF4-FFF2-40B4-BE49-F238E27FC236}">
              <a16:creationId xmlns:a16="http://schemas.microsoft.com/office/drawing/2014/main" id="{FAE22DBB-2415-42A3-B6C3-8168E2980A7A}"/>
            </a:ext>
          </a:extLst>
        </xdr:cNvPr>
        <xdr:cNvCxnSpPr/>
      </xdr:nvCxnSpPr>
      <xdr:spPr>
        <a:xfrm flipV="1">
          <a:off x="2811131" y="2091563"/>
          <a:ext cx="930551" cy="16747"/>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400707</xdr:colOff>
      <xdr:row>10</xdr:row>
      <xdr:rowOff>72259</xdr:rowOff>
    </xdr:from>
    <xdr:to>
      <xdr:col>7</xdr:col>
      <xdr:colOff>6569</xdr:colOff>
      <xdr:row>10</xdr:row>
      <xdr:rowOff>75868</xdr:rowOff>
    </xdr:to>
    <xdr:cxnSp macro="">
      <xdr:nvCxnSpPr>
        <xdr:cNvPr id="181" name="Straight Arrow Connector 180">
          <a:extLst>
            <a:ext uri="{FF2B5EF4-FFF2-40B4-BE49-F238E27FC236}">
              <a16:creationId xmlns:a16="http://schemas.microsoft.com/office/drawing/2014/main" id="{4CA8E007-0651-4C8E-8398-AFDA76023006}"/>
            </a:ext>
          </a:extLst>
        </xdr:cNvPr>
        <xdr:cNvCxnSpPr/>
      </xdr:nvCxnSpPr>
      <xdr:spPr>
        <a:xfrm flipH="1" flipV="1">
          <a:off x="3882259" y="9137431"/>
          <a:ext cx="302172" cy="3609"/>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7</xdr:col>
      <xdr:colOff>677465</xdr:colOff>
      <xdr:row>10</xdr:row>
      <xdr:rowOff>88799</xdr:rowOff>
    </xdr:from>
    <xdr:to>
      <xdr:col>8</xdr:col>
      <xdr:colOff>357412</xdr:colOff>
      <xdr:row>10</xdr:row>
      <xdr:rowOff>88799</xdr:rowOff>
    </xdr:to>
    <xdr:cxnSp macro="">
      <xdr:nvCxnSpPr>
        <xdr:cNvPr id="2" name="Straight Arrow Connector 184">
          <a:extLst>
            <a:ext uri="{FF2B5EF4-FFF2-40B4-BE49-F238E27FC236}">
              <a16:creationId xmlns:a16="http://schemas.microsoft.com/office/drawing/2014/main" id="{06E37716-4EFB-4ACD-8CA3-BBA01E889744}"/>
            </a:ext>
            <a:ext uri="{147F2762-F138-4A5C-976F-8EAC2B608ADB}">
              <a16:predDERef xmlns:a16="http://schemas.microsoft.com/office/drawing/2014/main" pred="{4CA8E007-0651-4C8E-8398-AFDA76023006}"/>
            </a:ext>
          </a:extLst>
        </xdr:cNvPr>
        <xdr:cNvCxnSpPr/>
      </xdr:nvCxnSpPr>
      <xdr:spPr>
        <a:xfrm>
          <a:off x="5478065" y="2079524"/>
          <a:ext cx="365747"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673100</xdr:colOff>
      <xdr:row>60</xdr:row>
      <xdr:rowOff>120650</xdr:rowOff>
    </xdr:from>
    <xdr:to>
      <xdr:col>5</xdr:col>
      <xdr:colOff>673100</xdr:colOff>
      <xdr:row>70</xdr:row>
      <xdr:rowOff>196850</xdr:rowOff>
    </xdr:to>
    <xdr:cxnSp macro="">
      <xdr:nvCxnSpPr>
        <xdr:cNvPr id="83" name="Straight Connector 82">
          <a:extLst>
            <a:ext uri="{FF2B5EF4-FFF2-40B4-BE49-F238E27FC236}">
              <a16:creationId xmlns:a16="http://schemas.microsoft.com/office/drawing/2014/main" id="{23361CA8-6B2C-40C0-8D5B-BA99FE536C81}"/>
            </a:ext>
            <a:ext uri="{147F2762-F138-4A5C-976F-8EAC2B608ADB}">
              <a16:predDERef xmlns:a16="http://schemas.microsoft.com/office/drawing/2014/main" pred="{06E37716-4EFB-4ACD-8CA3-BBA01E889744}"/>
            </a:ext>
          </a:extLst>
        </xdr:cNvPr>
        <xdr:cNvCxnSpPr/>
      </xdr:nvCxnSpPr>
      <xdr:spPr>
        <a:xfrm flipV="1">
          <a:off x="3454400" y="10026650"/>
          <a:ext cx="0" cy="1971675"/>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oneCellAnchor>
    <xdr:from>
      <xdr:col>1</xdr:col>
      <xdr:colOff>134540</xdr:colOff>
      <xdr:row>58</xdr:row>
      <xdr:rowOff>77427</xdr:rowOff>
    </xdr:from>
    <xdr:ext cx="996950" cy="430907"/>
    <xdr:pic>
      <xdr:nvPicPr>
        <xdr:cNvPr id="85" name="Picture 84" descr="30,200+ Black Semi Truck Stock Illustrations, Royalty-Free ...">
          <a:extLst>
            <a:ext uri="{FF2B5EF4-FFF2-40B4-BE49-F238E27FC236}">
              <a16:creationId xmlns:a16="http://schemas.microsoft.com/office/drawing/2014/main" id="{A470F573-573E-42F7-9825-A11AA0DC3268}"/>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a:off x="134540" y="26813688"/>
          <a:ext cx="996950" cy="4309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351614</xdr:colOff>
      <xdr:row>56</xdr:row>
      <xdr:rowOff>35271</xdr:rowOff>
    </xdr:from>
    <xdr:ext cx="997364" cy="430906"/>
    <xdr:pic>
      <xdr:nvPicPr>
        <xdr:cNvPr id="86" name="Picture 85" descr="30,200+ Black Semi Truck Stock Illustrations, Royalty-Free ...">
          <a:extLst>
            <a:ext uri="{FF2B5EF4-FFF2-40B4-BE49-F238E27FC236}">
              <a16:creationId xmlns:a16="http://schemas.microsoft.com/office/drawing/2014/main" id="{D48B80AB-9B60-4F68-95E6-CDF6A13CBF9C}"/>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3134571" y="26398814"/>
          <a:ext cx="997364" cy="4309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39480</xdr:colOff>
      <xdr:row>58</xdr:row>
      <xdr:rowOff>69850</xdr:rowOff>
    </xdr:from>
    <xdr:to>
      <xdr:col>9</xdr:col>
      <xdr:colOff>588065</xdr:colOff>
      <xdr:row>58</xdr:row>
      <xdr:rowOff>89684</xdr:rowOff>
    </xdr:to>
    <xdr:cxnSp macro="">
      <xdr:nvCxnSpPr>
        <xdr:cNvPr id="88" name="Straight Connector 87">
          <a:extLst>
            <a:ext uri="{FF2B5EF4-FFF2-40B4-BE49-F238E27FC236}">
              <a16:creationId xmlns:a16="http://schemas.microsoft.com/office/drawing/2014/main" id="{2A2E63A4-652D-4B61-BC95-6BFDF4566773}"/>
            </a:ext>
          </a:extLst>
        </xdr:cNvPr>
        <xdr:cNvCxnSpPr/>
      </xdr:nvCxnSpPr>
      <xdr:spPr>
        <a:xfrm flipH="1" flipV="1">
          <a:off x="39480" y="9594850"/>
          <a:ext cx="6111185" cy="19834"/>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2</xdr:col>
      <xdr:colOff>304057</xdr:colOff>
      <xdr:row>59</xdr:row>
      <xdr:rowOff>105328</xdr:rowOff>
    </xdr:from>
    <xdr:to>
      <xdr:col>3</xdr:col>
      <xdr:colOff>0</xdr:colOff>
      <xdr:row>59</xdr:row>
      <xdr:rowOff>112377</xdr:rowOff>
    </xdr:to>
    <xdr:cxnSp macro="">
      <xdr:nvCxnSpPr>
        <xdr:cNvPr id="91" name="Straight Arrow Connector 90">
          <a:extLst>
            <a:ext uri="{FF2B5EF4-FFF2-40B4-BE49-F238E27FC236}">
              <a16:creationId xmlns:a16="http://schemas.microsoft.com/office/drawing/2014/main" id="{BB6772E3-7FEA-4A55-9922-EECEDF78A36A}"/>
            </a:ext>
          </a:extLst>
        </xdr:cNvPr>
        <xdr:cNvCxnSpPr/>
      </xdr:nvCxnSpPr>
      <xdr:spPr>
        <a:xfrm flipH="1">
          <a:off x="999796" y="27032089"/>
          <a:ext cx="391682" cy="7049"/>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563217</xdr:colOff>
      <xdr:row>57</xdr:row>
      <xdr:rowOff>75868</xdr:rowOff>
    </xdr:from>
    <xdr:to>
      <xdr:col>7</xdr:col>
      <xdr:colOff>6569</xdr:colOff>
      <xdr:row>57</xdr:row>
      <xdr:rowOff>75868</xdr:rowOff>
    </xdr:to>
    <xdr:cxnSp macro="">
      <xdr:nvCxnSpPr>
        <xdr:cNvPr id="93" name="Straight Arrow Connector 92">
          <a:extLst>
            <a:ext uri="{FF2B5EF4-FFF2-40B4-BE49-F238E27FC236}">
              <a16:creationId xmlns:a16="http://schemas.microsoft.com/office/drawing/2014/main" id="{55A83D78-A32E-4A80-93E1-84AE81ABB261}"/>
            </a:ext>
          </a:extLst>
        </xdr:cNvPr>
        <xdr:cNvCxnSpPr/>
      </xdr:nvCxnSpPr>
      <xdr:spPr>
        <a:xfrm flipH="1">
          <a:off x="4041913" y="26629911"/>
          <a:ext cx="139091"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104775</xdr:colOff>
      <xdr:row>57</xdr:row>
      <xdr:rowOff>76200</xdr:rowOff>
    </xdr:from>
    <xdr:to>
      <xdr:col>8</xdr:col>
      <xdr:colOff>447675</xdr:colOff>
      <xdr:row>57</xdr:row>
      <xdr:rowOff>82103</xdr:rowOff>
    </xdr:to>
    <xdr:cxnSp macro="">
      <xdr:nvCxnSpPr>
        <xdr:cNvPr id="94" name="Straight Arrow Connector 93">
          <a:extLst>
            <a:ext uri="{FF2B5EF4-FFF2-40B4-BE49-F238E27FC236}">
              <a16:creationId xmlns:a16="http://schemas.microsoft.com/office/drawing/2014/main" id="{3F18B0F2-F083-4F36-8454-53B66E5E6750}"/>
            </a:ext>
          </a:extLst>
        </xdr:cNvPr>
        <xdr:cNvCxnSpPr/>
      </xdr:nvCxnSpPr>
      <xdr:spPr>
        <a:xfrm>
          <a:off x="4972050" y="10582275"/>
          <a:ext cx="342900" cy="5903"/>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8</xdr:col>
      <xdr:colOff>314325</xdr:colOff>
      <xdr:row>56</xdr:row>
      <xdr:rowOff>57150</xdr:rowOff>
    </xdr:from>
    <xdr:ext cx="997364" cy="430906"/>
    <xdr:pic>
      <xdr:nvPicPr>
        <xdr:cNvPr id="102" name="Picture 101" descr="30,200+ Black Semi Truck Stock Illustrations, Royalty-Free ...">
          <a:extLst>
            <a:ext uri="{FF2B5EF4-FFF2-40B4-BE49-F238E27FC236}">
              <a16:creationId xmlns:a16="http://schemas.microsoft.com/office/drawing/2014/main" id="{5EDC75AF-7AFB-4494-8BC9-191A485B944B}"/>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5181600" y="26460450"/>
          <a:ext cx="997364" cy="4309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124240</xdr:colOff>
      <xdr:row>57</xdr:row>
      <xdr:rowOff>60224</xdr:rowOff>
    </xdr:from>
    <xdr:to>
      <xdr:col>5</xdr:col>
      <xdr:colOff>351615</xdr:colOff>
      <xdr:row>61</xdr:row>
      <xdr:rowOff>16566</xdr:rowOff>
    </xdr:to>
    <xdr:cxnSp macro="">
      <xdr:nvCxnSpPr>
        <xdr:cNvPr id="106" name="Connector: Curved 105">
          <a:extLst>
            <a:ext uri="{FF2B5EF4-FFF2-40B4-BE49-F238E27FC236}">
              <a16:creationId xmlns:a16="http://schemas.microsoft.com/office/drawing/2014/main" id="{537979E6-FA6F-9F95-88C6-B42C7B434F4B}"/>
            </a:ext>
          </a:extLst>
        </xdr:cNvPr>
        <xdr:cNvCxnSpPr>
          <a:stCxn id="86" idx="3"/>
        </xdr:cNvCxnSpPr>
      </xdr:nvCxnSpPr>
      <xdr:spPr>
        <a:xfrm rot="10800000" flipV="1">
          <a:off x="2907197" y="26614267"/>
          <a:ext cx="227375" cy="718342"/>
        </a:xfrm>
        <a:prstGeom prst="curvedConnector2">
          <a:avLst/>
        </a:prstGeom>
        <a:ln w="38100" cap="flat" cmpd="sng" algn="ctr">
          <a:solidFill>
            <a:schemeClr val="dk1"/>
          </a:solidFill>
          <a:prstDash val="sysDash"/>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xdr:col>
      <xdr:colOff>86882</xdr:colOff>
      <xdr:row>59</xdr:row>
      <xdr:rowOff>127966</xdr:rowOff>
    </xdr:from>
    <xdr:to>
      <xdr:col>4</xdr:col>
      <xdr:colOff>680831</xdr:colOff>
      <xdr:row>59</xdr:row>
      <xdr:rowOff>127966</xdr:rowOff>
    </xdr:to>
    <xdr:cxnSp macro="">
      <xdr:nvCxnSpPr>
        <xdr:cNvPr id="175" name="Straight Arrow Connector 174">
          <a:extLst>
            <a:ext uri="{FF2B5EF4-FFF2-40B4-BE49-F238E27FC236}">
              <a16:creationId xmlns:a16="http://schemas.microsoft.com/office/drawing/2014/main" id="{1809F7C5-4609-46E9-93B8-1BF69804944B}"/>
            </a:ext>
          </a:extLst>
        </xdr:cNvPr>
        <xdr:cNvCxnSpPr/>
      </xdr:nvCxnSpPr>
      <xdr:spPr>
        <a:xfrm>
          <a:off x="2172857" y="11034091"/>
          <a:ext cx="593949"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673100</xdr:colOff>
      <xdr:row>31</xdr:row>
      <xdr:rowOff>120650</xdr:rowOff>
    </xdr:from>
    <xdr:to>
      <xdr:col>5</xdr:col>
      <xdr:colOff>673100</xdr:colOff>
      <xdr:row>41</xdr:row>
      <xdr:rowOff>196850</xdr:rowOff>
    </xdr:to>
    <xdr:cxnSp macro="">
      <xdr:nvCxnSpPr>
        <xdr:cNvPr id="6" name="Straight Connector 5">
          <a:extLst>
            <a:ext uri="{FF2B5EF4-FFF2-40B4-BE49-F238E27FC236}">
              <a16:creationId xmlns:a16="http://schemas.microsoft.com/office/drawing/2014/main" id="{C6AC76C0-D78F-4391-BD54-93CA0B7AB263}"/>
            </a:ext>
          </a:extLst>
        </xdr:cNvPr>
        <xdr:cNvCxnSpPr/>
      </xdr:nvCxnSpPr>
      <xdr:spPr>
        <a:xfrm flipV="1">
          <a:off x="3456057" y="18657128"/>
          <a:ext cx="0" cy="1979958"/>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oneCellAnchor>
    <xdr:from>
      <xdr:col>5</xdr:col>
      <xdr:colOff>552450</xdr:colOff>
      <xdr:row>32</xdr:row>
      <xdr:rowOff>126928</xdr:rowOff>
    </xdr:from>
    <xdr:ext cx="1028698" cy="994941"/>
    <xdr:pic>
      <xdr:nvPicPr>
        <xdr:cNvPr id="7" name="Picture 6" descr="760+ Black Car Overhead Stock Illustrations, Royalty-Free ...">
          <a:extLst>
            <a:ext uri="{FF2B5EF4-FFF2-40B4-BE49-F238E27FC236}">
              <a16:creationId xmlns:a16="http://schemas.microsoft.com/office/drawing/2014/main" id="{9AF3167B-5F19-4D20-980C-515A126C6353}"/>
            </a:ext>
          </a:extLst>
        </xdr:cNvPr>
        <xdr:cNvPicPr>
          <a:picLocks noChangeAspect="1" noChangeArrowheads="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3335407" y="18862189"/>
          <a:ext cx="1028698" cy="9949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523823</xdr:colOff>
      <xdr:row>29</xdr:row>
      <xdr:rowOff>77427</xdr:rowOff>
    </xdr:from>
    <xdr:ext cx="996950" cy="430907"/>
    <xdr:pic>
      <xdr:nvPicPr>
        <xdr:cNvPr id="9" name="Picture 8" descr="30,200+ Black Semi Truck Stock Illustrations, Royalty-Free ...">
          <a:extLst>
            <a:ext uri="{FF2B5EF4-FFF2-40B4-BE49-F238E27FC236}">
              <a16:creationId xmlns:a16="http://schemas.microsoft.com/office/drawing/2014/main" id="{9DCEF463-4EE6-4561-AEE3-ABC7317A19B0}"/>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a:off x="523823" y="18232905"/>
          <a:ext cx="996950" cy="4309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338362</xdr:colOff>
      <xdr:row>27</xdr:row>
      <xdr:rowOff>35271</xdr:rowOff>
    </xdr:from>
    <xdr:ext cx="997364" cy="430906"/>
    <xdr:pic>
      <xdr:nvPicPr>
        <xdr:cNvPr id="12" name="Picture 11" descr="30,200+ Black Semi Truck Stock Illustrations, Royalty-Free ...">
          <a:extLst>
            <a:ext uri="{FF2B5EF4-FFF2-40B4-BE49-F238E27FC236}">
              <a16:creationId xmlns:a16="http://schemas.microsoft.com/office/drawing/2014/main" id="{3A8A36DC-203C-4C68-B818-D2AC0370C745}"/>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5208536" y="17809749"/>
          <a:ext cx="997364" cy="4309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39480</xdr:colOff>
      <xdr:row>29</xdr:row>
      <xdr:rowOff>69850</xdr:rowOff>
    </xdr:from>
    <xdr:to>
      <xdr:col>9</xdr:col>
      <xdr:colOff>588065</xdr:colOff>
      <xdr:row>29</xdr:row>
      <xdr:rowOff>89684</xdr:rowOff>
    </xdr:to>
    <xdr:cxnSp macro="">
      <xdr:nvCxnSpPr>
        <xdr:cNvPr id="14" name="Straight Connector 13">
          <a:extLst>
            <a:ext uri="{FF2B5EF4-FFF2-40B4-BE49-F238E27FC236}">
              <a16:creationId xmlns:a16="http://schemas.microsoft.com/office/drawing/2014/main" id="{9789CECB-43B5-434E-8882-779516771A65}"/>
            </a:ext>
          </a:extLst>
        </xdr:cNvPr>
        <xdr:cNvCxnSpPr/>
      </xdr:nvCxnSpPr>
      <xdr:spPr>
        <a:xfrm flipH="1" flipV="1">
          <a:off x="39480" y="18225328"/>
          <a:ext cx="6114498" cy="19834"/>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6</xdr:col>
      <xdr:colOff>371474</xdr:colOff>
      <xdr:row>30</xdr:row>
      <xdr:rowOff>76200</xdr:rowOff>
    </xdr:from>
    <xdr:to>
      <xdr:col>7</xdr:col>
      <xdr:colOff>219075</xdr:colOff>
      <xdr:row>32</xdr:row>
      <xdr:rowOff>126928</xdr:rowOff>
    </xdr:to>
    <xdr:cxnSp macro="">
      <xdr:nvCxnSpPr>
        <xdr:cNvPr id="15" name="Connector: Curved 14">
          <a:extLst>
            <a:ext uri="{FF2B5EF4-FFF2-40B4-BE49-F238E27FC236}">
              <a16:creationId xmlns:a16="http://schemas.microsoft.com/office/drawing/2014/main" id="{961E5CCC-F32B-473F-AAB1-EC8B79111ACF}"/>
            </a:ext>
          </a:extLst>
        </xdr:cNvPr>
        <xdr:cNvCxnSpPr>
          <a:stCxn id="7" idx="0"/>
        </xdr:cNvCxnSpPr>
      </xdr:nvCxnSpPr>
      <xdr:spPr>
        <a:xfrm rot="5400000" flipH="1" flipV="1">
          <a:off x="3901834" y="18370514"/>
          <a:ext cx="440011" cy="543340"/>
        </a:xfrm>
        <a:prstGeom prst="curvedConnector2">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130123</xdr:colOff>
      <xdr:row>30</xdr:row>
      <xdr:rowOff>85397</xdr:rowOff>
    </xdr:from>
    <xdr:to>
      <xdr:col>4</xdr:col>
      <xdr:colOff>13138</xdr:colOff>
      <xdr:row>30</xdr:row>
      <xdr:rowOff>95812</xdr:rowOff>
    </xdr:to>
    <xdr:cxnSp macro="">
      <xdr:nvCxnSpPr>
        <xdr:cNvPr id="16" name="Straight Arrow Connector 15">
          <a:extLst>
            <a:ext uri="{FF2B5EF4-FFF2-40B4-BE49-F238E27FC236}">
              <a16:creationId xmlns:a16="http://schemas.microsoft.com/office/drawing/2014/main" id="{2C448E9B-A975-43F5-9CC0-4C6C60F2B6AB}"/>
            </a:ext>
          </a:extLst>
        </xdr:cNvPr>
        <xdr:cNvCxnSpPr>
          <a:endCxn id="9" idx="3"/>
        </xdr:cNvCxnSpPr>
      </xdr:nvCxnSpPr>
      <xdr:spPr>
        <a:xfrm flipH="1">
          <a:off x="1521601" y="18431375"/>
          <a:ext cx="578754" cy="10415"/>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86981</xdr:colOff>
      <xdr:row>30</xdr:row>
      <xdr:rowOff>81788</xdr:rowOff>
    </xdr:from>
    <xdr:to>
      <xdr:col>6</xdr:col>
      <xdr:colOff>322207</xdr:colOff>
      <xdr:row>30</xdr:row>
      <xdr:rowOff>98535</xdr:rowOff>
    </xdr:to>
    <xdr:cxnSp macro="">
      <xdr:nvCxnSpPr>
        <xdr:cNvPr id="17" name="Straight Arrow Connector 16">
          <a:extLst>
            <a:ext uri="{FF2B5EF4-FFF2-40B4-BE49-F238E27FC236}">
              <a16:creationId xmlns:a16="http://schemas.microsoft.com/office/drawing/2014/main" id="{B472AF77-F4E9-4AF6-B113-668E7D4ADDE9}"/>
            </a:ext>
          </a:extLst>
        </xdr:cNvPr>
        <xdr:cNvCxnSpPr/>
      </xdr:nvCxnSpPr>
      <xdr:spPr>
        <a:xfrm flipV="1">
          <a:off x="2868281" y="5577713"/>
          <a:ext cx="930551" cy="16747"/>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623404</xdr:colOff>
      <xdr:row>78</xdr:row>
      <xdr:rowOff>120650</xdr:rowOff>
    </xdr:from>
    <xdr:to>
      <xdr:col>5</xdr:col>
      <xdr:colOff>623404</xdr:colOff>
      <xdr:row>88</xdr:row>
      <xdr:rowOff>187325</xdr:rowOff>
    </xdr:to>
    <xdr:cxnSp macro="">
      <xdr:nvCxnSpPr>
        <xdr:cNvPr id="18" name="Straight Connector 17">
          <a:extLst>
            <a:ext uri="{FF2B5EF4-FFF2-40B4-BE49-F238E27FC236}">
              <a16:creationId xmlns:a16="http://schemas.microsoft.com/office/drawing/2014/main" id="{F8317930-4038-4B0E-9A89-D4E2EB58EB60}"/>
            </a:ext>
          </a:extLst>
        </xdr:cNvPr>
        <xdr:cNvCxnSpPr/>
      </xdr:nvCxnSpPr>
      <xdr:spPr>
        <a:xfrm flipV="1">
          <a:off x="3406361" y="2216150"/>
          <a:ext cx="0" cy="1979958"/>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oneCellAnchor>
    <xdr:from>
      <xdr:col>5</xdr:col>
      <xdr:colOff>552450</xdr:colOff>
      <xdr:row>79</xdr:row>
      <xdr:rowOff>126928</xdr:rowOff>
    </xdr:from>
    <xdr:ext cx="1029526" cy="994941"/>
    <xdr:pic>
      <xdr:nvPicPr>
        <xdr:cNvPr id="23" name="Picture 22" descr="760+ Black Car Overhead Stock Illustrations, Royalty-Free ...">
          <a:extLst>
            <a:ext uri="{FF2B5EF4-FFF2-40B4-BE49-F238E27FC236}">
              <a16:creationId xmlns:a16="http://schemas.microsoft.com/office/drawing/2014/main" id="{650910B7-BFAA-4D6D-A401-75E4DB55AFE4}"/>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3335407" y="2412928"/>
          <a:ext cx="1029526" cy="9949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366937</xdr:colOff>
      <xdr:row>74</xdr:row>
      <xdr:rowOff>92421</xdr:rowOff>
    </xdr:from>
    <xdr:ext cx="997778" cy="430906"/>
    <xdr:pic>
      <xdr:nvPicPr>
        <xdr:cNvPr id="31" name="Picture 30" descr="30,200+ Black Semi Truck Stock Illustrations, Royalty-Free ...">
          <a:extLst>
            <a:ext uri="{FF2B5EF4-FFF2-40B4-BE49-F238E27FC236}">
              <a16:creationId xmlns:a16="http://schemas.microsoft.com/office/drawing/2014/main" id="{491B79E5-BCC3-48E9-93B2-6B5485686D72}"/>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5237111" y="1425921"/>
          <a:ext cx="997778" cy="4309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130123</xdr:colOff>
      <xdr:row>77</xdr:row>
      <xdr:rowOff>95811</xdr:rowOff>
    </xdr:from>
    <xdr:to>
      <xdr:col>6</xdr:col>
      <xdr:colOff>371474</xdr:colOff>
      <xdr:row>79</xdr:row>
      <xdr:rowOff>126928</xdr:rowOff>
    </xdr:to>
    <xdr:cxnSp macro="">
      <xdr:nvCxnSpPr>
        <xdr:cNvPr id="64" name="Straight Arrow Connector 63">
          <a:extLst>
            <a:ext uri="{FF2B5EF4-FFF2-40B4-BE49-F238E27FC236}">
              <a16:creationId xmlns:a16="http://schemas.microsoft.com/office/drawing/2014/main" id="{67EB5F0D-ECFE-4CA0-9470-4A56B653BE20}"/>
            </a:ext>
            <a:ext uri="{147F2762-F138-4A5C-976F-8EAC2B608ADB}">
              <a16:predDERef xmlns:a16="http://schemas.microsoft.com/office/drawing/2014/main" pred="{491B79E5-BCC3-48E9-93B2-6B5485686D72}"/>
            </a:ext>
          </a:extLst>
        </xdr:cNvPr>
        <xdr:cNvCxnSpPr>
          <a:cxnSpLocks/>
          <a:stCxn id="23" idx="0"/>
          <a:extLst>
            <a:ext uri="{5F17804C-33F3-41E3-A699-7DCFA2EF7971}">
              <a16:cxnDERefs xmlns:a16="http://schemas.microsoft.com/office/drawing/2014/main" st="{650910B7-BFAA-4D6D-A401-75E4DB55AFE4}" end="{EA336B26-FABB-4566-A759-735031CA39AF}"/>
            </a:ext>
          </a:extLst>
        </xdr:cNvCxnSpPr>
      </xdr:nvCxnSpPr>
      <xdr:spPr>
        <a:xfrm flipH="1" flipV="1">
          <a:off x="1521601" y="2000811"/>
          <a:ext cx="2328569" cy="412117"/>
        </a:xfrm>
        <a:prstGeom prst="straightConnector1">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39480</xdr:colOff>
      <xdr:row>76</xdr:row>
      <xdr:rowOff>69850</xdr:rowOff>
    </xdr:from>
    <xdr:to>
      <xdr:col>9</xdr:col>
      <xdr:colOff>588065</xdr:colOff>
      <xdr:row>76</xdr:row>
      <xdr:rowOff>89684</xdr:rowOff>
    </xdr:to>
    <xdr:cxnSp macro="">
      <xdr:nvCxnSpPr>
        <xdr:cNvPr id="65" name="Straight Connector 64">
          <a:extLst>
            <a:ext uri="{FF2B5EF4-FFF2-40B4-BE49-F238E27FC236}">
              <a16:creationId xmlns:a16="http://schemas.microsoft.com/office/drawing/2014/main" id="{6A65843A-AD6E-4B25-A006-7F619B634BEA}"/>
            </a:ext>
          </a:extLst>
        </xdr:cNvPr>
        <xdr:cNvCxnSpPr/>
      </xdr:nvCxnSpPr>
      <xdr:spPr>
        <a:xfrm flipH="1" flipV="1">
          <a:off x="39480" y="1784350"/>
          <a:ext cx="6114498" cy="19834"/>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6</xdr:col>
      <xdr:colOff>371474</xdr:colOff>
      <xdr:row>75</xdr:row>
      <xdr:rowOff>110806</xdr:rowOff>
    </xdr:from>
    <xdr:to>
      <xdr:col>8</xdr:col>
      <xdr:colOff>366937</xdr:colOff>
      <xdr:row>79</xdr:row>
      <xdr:rowOff>126928</xdr:rowOff>
    </xdr:to>
    <xdr:cxnSp macro="">
      <xdr:nvCxnSpPr>
        <xdr:cNvPr id="66" name="Straight Arrow Connector 65">
          <a:extLst>
            <a:ext uri="{FF2B5EF4-FFF2-40B4-BE49-F238E27FC236}">
              <a16:creationId xmlns:a16="http://schemas.microsoft.com/office/drawing/2014/main" id="{85A39D3F-1732-4654-8F06-DAC10B1128E1}"/>
            </a:ext>
          </a:extLst>
        </xdr:cNvPr>
        <xdr:cNvCxnSpPr>
          <a:stCxn id="23" idx="0"/>
          <a:endCxn id="31" idx="3"/>
        </xdr:cNvCxnSpPr>
      </xdr:nvCxnSpPr>
      <xdr:spPr>
        <a:xfrm flipV="1">
          <a:off x="3850170" y="1634806"/>
          <a:ext cx="1386941" cy="778122"/>
        </a:xfrm>
        <a:prstGeom prst="straightConnector1">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130123</xdr:colOff>
      <xdr:row>77</xdr:row>
      <xdr:rowOff>85397</xdr:rowOff>
    </xdr:from>
    <xdr:to>
      <xdr:col>4</xdr:col>
      <xdr:colOff>13138</xdr:colOff>
      <xdr:row>77</xdr:row>
      <xdr:rowOff>95812</xdr:rowOff>
    </xdr:to>
    <xdr:cxnSp macro="">
      <xdr:nvCxnSpPr>
        <xdr:cNvPr id="68" name="Straight Arrow Connector 67">
          <a:extLst>
            <a:ext uri="{FF2B5EF4-FFF2-40B4-BE49-F238E27FC236}">
              <a16:creationId xmlns:a16="http://schemas.microsoft.com/office/drawing/2014/main" id="{5B2BE616-8A56-4FFE-A7DB-C4C47DED0C47}"/>
            </a:ext>
            <a:ext uri="{147F2762-F138-4A5C-976F-8EAC2B608ADB}">
              <a16:predDERef xmlns:a16="http://schemas.microsoft.com/office/drawing/2014/main" pred="{85A39D3F-1732-4654-8F06-DAC10B1128E1}"/>
            </a:ext>
          </a:extLst>
        </xdr:cNvPr>
        <xdr:cNvCxnSpPr>
          <a:cxnSpLocks/>
          <a:extLst>
            <a:ext uri="{5F17804C-33F3-41E3-A699-7DCFA2EF7971}">
              <a16:cxnDERefs xmlns:a16="http://schemas.microsoft.com/office/drawing/2014/main" st="{00000000-0000-0000-0000-000000000000}" end="{EA336B26-FABB-4566-A759-735031CA39AF}"/>
            </a:ext>
          </a:extLst>
        </xdr:cNvCxnSpPr>
      </xdr:nvCxnSpPr>
      <xdr:spPr>
        <a:xfrm flipH="1">
          <a:off x="1521601" y="1990397"/>
          <a:ext cx="578754" cy="10415"/>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48881</xdr:colOff>
      <xdr:row>77</xdr:row>
      <xdr:rowOff>72263</xdr:rowOff>
    </xdr:from>
    <xdr:to>
      <xdr:col>6</xdr:col>
      <xdr:colOff>284107</xdr:colOff>
      <xdr:row>77</xdr:row>
      <xdr:rowOff>89010</xdr:rowOff>
    </xdr:to>
    <xdr:cxnSp macro="">
      <xdr:nvCxnSpPr>
        <xdr:cNvPr id="69" name="Straight Arrow Connector 68">
          <a:extLst>
            <a:ext uri="{FF2B5EF4-FFF2-40B4-BE49-F238E27FC236}">
              <a16:creationId xmlns:a16="http://schemas.microsoft.com/office/drawing/2014/main" id="{7DFAC47A-A384-4869-966D-49D59F439D38}"/>
            </a:ext>
          </a:extLst>
        </xdr:cNvPr>
        <xdr:cNvCxnSpPr/>
      </xdr:nvCxnSpPr>
      <xdr:spPr>
        <a:xfrm flipV="1">
          <a:off x="2830181" y="14502638"/>
          <a:ext cx="930551" cy="16747"/>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400707</xdr:colOff>
      <xdr:row>75</xdr:row>
      <xdr:rowOff>72259</xdr:rowOff>
    </xdr:from>
    <xdr:to>
      <xdr:col>7</xdr:col>
      <xdr:colOff>6569</xdr:colOff>
      <xdr:row>75</xdr:row>
      <xdr:rowOff>75868</xdr:rowOff>
    </xdr:to>
    <xdr:cxnSp macro="">
      <xdr:nvCxnSpPr>
        <xdr:cNvPr id="70" name="Straight Arrow Connector 69">
          <a:extLst>
            <a:ext uri="{FF2B5EF4-FFF2-40B4-BE49-F238E27FC236}">
              <a16:creationId xmlns:a16="http://schemas.microsoft.com/office/drawing/2014/main" id="{4D545FC9-B679-4BE6-BBE0-9018BD4950EA}"/>
            </a:ext>
          </a:extLst>
        </xdr:cNvPr>
        <xdr:cNvCxnSpPr/>
      </xdr:nvCxnSpPr>
      <xdr:spPr>
        <a:xfrm flipH="1" flipV="1">
          <a:off x="3879403" y="1596259"/>
          <a:ext cx="301601" cy="3609"/>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105965</xdr:colOff>
      <xdr:row>75</xdr:row>
      <xdr:rowOff>107849</xdr:rowOff>
    </xdr:from>
    <xdr:to>
      <xdr:col>8</xdr:col>
      <xdr:colOff>471712</xdr:colOff>
      <xdr:row>75</xdr:row>
      <xdr:rowOff>107849</xdr:rowOff>
    </xdr:to>
    <xdr:cxnSp macro="">
      <xdr:nvCxnSpPr>
        <xdr:cNvPr id="71" name="Straight Arrow Connector 70">
          <a:extLst>
            <a:ext uri="{FF2B5EF4-FFF2-40B4-BE49-F238E27FC236}">
              <a16:creationId xmlns:a16="http://schemas.microsoft.com/office/drawing/2014/main" id="{88F66322-67AF-4E7B-A9B2-D0462D57DA0C}"/>
            </a:ext>
          </a:extLst>
        </xdr:cNvPr>
        <xdr:cNvCxnSpPr/>
      </xdr:nvCxnSpPr>
      <xdr:spPr>
        <a:xfrm>
          <a:off x="4973240" y="14157224"/>
          <a:ext cx="365747"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371474</xdr:colOff>
      <xdr:row>74</xdr:row>
      <xdr:rowOff>74544</xdr:rowOff>
    </xdr:from>
    <xdr:to>
      <xdr:col>6</xdr:col>
      <xdr:colOff>389282</xdr:colOff>
      <xdr:row>79</xdr:row>
      <xdr:rowOff>126928</xdr:rowOff>
    </xdr:to>
    <xdr:cxnSp macro="">
      <xdr:nvCxnSpPr>
        <xdr:cNvPr id="75" name="Straight Arrow Connector 74">
          <a:extLst>
            <a:ext uri="{FF2B5EF4-FFF2-40B4-BE49-F238E27FC236}">
              <a16:creationId xmlns:a16="http://schemas.microsoft.com/office/drawing/2014/main" id="{7F876C3F-4872-429A-AF23-45618F33ECF8}"/>
            </a:ext>
          </a:extLst>
        </xdr:cNvPr>
        <xdr:cNvCxnSpPr>
          <a:stCxn id="23" idx="0"/>
        </xdr:cNvCxnSpPr>
      </xdr:nvCxnSpPr>
      <xdr:spPr>
        <a:xfrm flipV="1">
          <a:off x="3850170" y="13889935"/>
          <a:ext cx="17808" cy="1004884"/>
        </a:xfrm>
        <a:prstGeom prst="straightConnector1">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428625</xdr:colOff>
      <xdr:row>27</xdr:row>
      <xdr:rowOff>38100</xdr:rowOff>
    </xdr:from>
    <xdr:to>
      <xdr:col>9</xdr:col>
      <xdr:colOff>755015</xdr:colOff>
      <xdr:row>29</xdr:row>
      <xdr:rowOff>72767</xdr:rowOff>
    </xdr:to>
    <xdr:pic>
      <xdr:nvPicPr>
        <xdr:cNvPr id="18" name="Picture 2" descr="30,200+ Black Semi Truck Stock Illustrations, Royalty-Free ...">
          <a:extLst>
            <a:ext uri="{FF2B5EF4-FFF2-40B4-BE49-F238E27FC236}">
              <a16:creationId xmlns:a16="http://schemas.microsoft.com/office/drawing/2014/main" id="{38F7CAE9-528B-4161-AA72-5B6D07101244}"/>
            </a:ext>
            <a:ext uri="{147F2762-F138-4A5C-976F-8EAC2B608ADB}">
              <a16:predDERef xmlns:a16="http://schemas.microsoft.com/office/drawing/2014/main" pred="{E724A442-686E-4D9D-B56C-FEE5B54B1BD7}"/>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25847">
          <a:off x="5915025" y="5448300"/>
          <a:ext cx="996950" cy="430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504825</xdr:colOff>
      <xdr:row>28</xdr:row>
      <xdr:rowOff>95250</xdr:rowOff>
    </xdr:from>
    <xdr:to>
      <xdr:col>6</xdr:col>
      <xdr:colOff>676275</xdr:colOff>
      <xdr:row>28</xdr:row>
      <xdr:rowOff>95250</xdr:rowOff>
    </xdr:to>
    <xdr:cxnSp macro="">
      <xdr:nvCxnSpPr>
        <xdr:cNvPr id="35" name="Straight Arrow Connector 4">
          <a:extLst>
            <a:ext uri="{FF2B5EF4-FFF2-40B4-BE49-F238E27FC236}">
              <a16:creationId xmlns:a16="http://schemas.microsoft.com/office/drawing/2014/main" id="{4B1DE8B2-DBA0-43EB-8CC0-4B4CC4DF04F3}"/>
            </a:ext>
            <a:ext uri="{147F2762-F138-4A5C-976F-8EAC2B608ADB}">
              <a16:predDERef xmlns:a16="http://schemas.microsoft.com/office/drawing/2014/main" pred="{38F7CAE9-528B-4161-AA72-5B6D07101244}"/>
            </a:ext>
          </a:extLst>
        </xdr:cNvPr>
        <xdr:cNvCxnSpPr>
          <a:cxnSpLocks/>
        </xdr:cNvCxnSpPr>
      </xdr:nvCxnSpPr>
      <xdr:spPr>
        <a:xfrm flipH="1">
          <a:off x="4619625" y="5705475"/>
          <a:ext cx="171450"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1190</xdr:colOff>
      <xdr:row>9</xdr:row>
      <xdr:rowOff>79274</xdr:rowOff>
    </xdr:from>
    <xdr:to>
      <xdr:col>8</xdr:col>
      <xdr:colOff>366937</xdr:colOff>
      <xdr:row>9</xdr:row>
      <xdr:rowOff>79274</xdr:rowOff>
    </xdr:to>
    <xdr:cxnSp macro="">
      <xdr:nvCxnSpPr>
        <xdr:cNvPr id="41" name="Straight Arrow Connector 16">
          <a:extLst>
            <a:ext uri="{FF2B5EF4-FFF2-40B4-BE49-F238E27FC236}">
              <a16:creationId xmlns:a16="http://schemas.microsoft.com/office/drawing/2014/main" id="{C067A2FE-43FB-424F-B5EF-22EECDC8BD70}"/>
            </a:ext>
            <a:ext uri="{147F2762-F138-4A5C-976F-8EAC2B608ADB}">
              <a16:predDERef xmlns:a16="http://schemas.microsoft.com/office/drawing/2014/main" pred="{4B1DE8B2-DBA0-43EB-8CC0-4B4CC4DF04F3}"/>
            </a:ext>
          </a:extLst>
        </xdr:cNvPr>
        <xdr:cNvCxnSpPr/>
      </xdr:nvCxnSpPr>
      <xdr:spPr>
        <a:xfrm>
          <a:off x="5487590" y="1879499"/>
          <a:ext cx="365747"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623404</xdr:colOff>
      <xdr:row>12</xdr:row>
      <xdr:rowOff>120650</xdr:rowOff>
    </xdr:from>
    <xdr:to>
      <xdr:col>5</xdr:col>
      <xdr:colOff>623404</xdr:colOff>
      <xdr:row>22</xdr:row>
      <xdr:rowOff>187325</xdr:rowOff>
    </xdr:to>
    <xdr:cxnSp macro="">
      <xdr:nvCxnSpPr>
        <xdr:cNvPr id="2" name="Straight Connector 3">
          <a:extLst>
            <a:ext uri="{FF2B5EF4-FFF2-40B4-BE49-F238E27FC236}">
              <a16:creationId xmlns:a16="http://schemas.microsoft.com/office/drawing/2014/main" id="{0A18D541-9CEA-4CC0-B40D-9D0C227515F0}"/>
            </a:ext>
          </a:extLst>
        </xdr:cNvPr>
        <xdr:cNvCxnSpPr/>
      </xdr:nvCxnSpPr>
      <xdr:spPr>
        <a:xfrm flipV="1">
          <a:off x="3404704" y="2320925"/>
          <a:ext cx="0" cy="2028825"/>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editAs="oneCell">
    <xdr:from>
      <xdr:col>5</xdr:col>
      <xdr:colOff>552450</xdr:colOff>
      <xdr:row>13</xdr:row>
      <xdr:rowOff>126928</xdr:rowOff>
    </xdr:from>
    <xdr:to>
      <xdr:col>7</xdr:col>
      <xdr:colOff>209548</xdr:colOff>
      <xdr:row>18</xdr:row>
      <xdr:rowOff>120335</xdr:rowOff>
    </xdr:to>
    <xdr:pic>
      <xdr:nvPicPr>
        <xdr:cNvPr id="4" name="Picture 7" descr="760+ Black Car Overhead Stock Illustrations, Royalty-Free ...">
          <a:extLst>
            <a:ext uri="{FF2B5EF4-FFF2-40B4-BE49-F238E27FC236}">
              <a16:creationId xmlns:a16="http://schemas.microsoft.com/office/drawing/2014/main" id="{0E6DD659-53F6-4CD5-81C5-9817DEE6051C}"/>
            </a:ext>
            <a:ext uri="{147F2762-F138-4A5C-976F-8EAC2B608ADB}">
              <a16:predDERef xmlns:a16="http://schemas.microsoft.com/office/drawing/2014/main" pred="{5CFA701C-EFAC-4221-B1D4-3607F263741C}"/>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3333750" y="2527228"/>
          <a:ext cx="1028698" cy="1003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523823</xdr:colOff>
      <xdr:row>10</xdr:row>
      <xdr:rowOff>77427</xdr:rowOff>
    </xdr:from>
    <xdr:to>
      <xdr:col>3</xdr:col>
      <xdr:colOff>149173</xdr:colOff>
      <xdr:row>12</xdr:row>
      <xdr:rowOff>110768</xdr:rowOff>
    </xdr:to>
    <xdr:pic>
      <xdr:nvPicPr>
        <xdr:cNvPr id="6" name="Picture 9" descr="30,200+ Black Semi Truck Stock Illustrations, Royalty-Free ...">
          <a:extLst>
            <a:ext uri="{FF2B5EF4-FFF2-40B4-BE49-F238E27FC236}">
              <a16:creationId xmlns:a16="http://schemas.microsoft.com/office/drawing/2014/main" id="{8FB229CD-1BE3-43DF-8E18-95FF5DAEA55D}"/>
            </a:ext>
            <a:ext uri="{147F2762-F138-4A5C-976F-8EAC2B608ADB}">
              <a16:predDERef xmlns:a16="http://schemas.microsoft.com/office/drawing/2014/main" pred="{CBEFE370-B8D3-434F-A3AA-3061C922CDAC}"/>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a:off x="523823" y="1877652"/>
          <a:ext cx="996950" cy="433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366937</xdr:colOff>
      <xdr:row>8</xdr:row>
      <xdr:rowOff>92421</xdr:rowOff>
    </xdr:from>
    <xdr:to>
      <xdr:col>9</xdr:col>
      <xdr:colOff>678501</xdr:colOff>
      <xdr:row>10</xdr:row>
      <xdr:rowOff>129572</xdr:rowOff>
    </xdr:to>
    <xdr:pic>
      <xdr:nvPicPr>
        <xdr:cNvPr id="7" name="Picture 10" descr="30,200+ Black Semi Truck Stock Illustrations, Royalty-Free ...">
          <a:extLst>
            <a:ext uri="{FF2B5EF4-FFF2-40B4-BE49-F238E27FC236}">
              <a16:creationId xmlns:a16="http://schemas.microsoft.com/office/drawing/2014/main" id="{F648757D-016C-4FB4-893F-81F6BA207D9B}"/>
            </a:ext>
            <a:ext uri="{147F2762-F138-4A5C-976F-8EAC2B608ADB}">
              <a16:predDERef xmlns:a16="http://schemas.microsoft.com/office/drawing/2014/main" pred="{67788972-A878-443C-B1FB-AD009E3EAEEA}"/>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5234212" y="1492596"/>
          <a:ext cx="997364" cy="43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130123</xdr:colOff>
      <xdr:row>11</xdr:row>
      <xdr:rowOff>95811</xdr:rowOff>
    </xdr:from>
    <xdr:to>
      <xdr:col>6</xdr:col>
      <xdr:colOff>371474</xdr:colOff>
      <xdr:row>13</xdr:row>
      <xdr:rowOff>126928</xdr:rowOff>
    </xdr:to>
    <xdr:cxnSp macro="">
      <xdr:nvCxnSpPr>
        <xdr:cNvPr id="8" name="Straight Arrow Connector 25">
          <a:extLst>
            <a:ext uri="{FF2B5EF4-FFF2-40B4-BE49-F238E27FC236}">
              <a16:creationId xmlns:a16="http://schemas.microsoft.com/office/drawing/2014/main" id="{71746F8B-672E-42B5-B964-7A16C49E75A6}"/>
            </a:ext>
            <a:ext uri="{147F2762-F138-4A5C-976F-8EAC2B608ADB}">
              <a16:predDERef xmlns:a16="http://schemas.microsoft.com/office/drawing/2014/main" pred="{CFC95215-575B-43AB-B081-0C6151FEA2E2}"/>
            </a:ext>
          </a:extLst>
        </xdr:cNvPr>
        <xdr:cNvCxnSpPr>
          <a:stCxn id="4" idx="0"/>
          <a:endCxn id="6" idx="3"/>
          <a:extLst>
            <a:ext uri="{5F17804C-33F3-41E3-A699-7DCFA2EF7971}">
              <a16:cxnDERefs xmlns:a16="http://schemas.microsoft.com/office/drawing/2014/main" st="{CBEFE370-B8D3-434F-A3AA-3061C922CDAC}" end="{67788972-A878-443C-B1FB-AD009E3EAEEA}"/>
            </a:ext>
          </a:extLst>
        </xdr:cNvCxnSpPr>
      </xdr:nvCxnSpPr>
      <xdr:spPr>
        <a:xfrm flipH="1" flipV="1">
          <a:off x="1520773" y="2096061"/>
          <a:ext cx="2327326" cy="431167"/>
        </a:xfrm>
        <a:prstGeom prst="straightConnector1">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39480</xdr:colOff>
      <xdr:row>10</xdr:row>
      <xdr:rowOff>69850</xdr:rowOff>
    </xdr:from>
    <xdr:to>
      <xdr:col>9</xdr:col>
      <xdr:colOff>588065</xdr:colOff>
      <xdr:row>10</xdr:row>
      <xdr:rowOff>89684</xdr:rowOff>
    </xdr:to>
    <xdr:cxnSp macro="">
      <xdr:nvCxnSpPr>
        <xdr:cNvPr id="9" name="Straight Connector 72">
          <a:extLst>
            <a:ext uri="{FF2B5EF4-FFF2-40B4-BE49-F238E27FC236}">
              <a16:creationId xmlns:a16="http://schemas.microsoft.com/office/drawing/2014/main" id="{552BD823-DD70-4F1A-A415-459B79278D43}"/>
            </a:ext>
            <a:ext uri="{147F2762-F138-4A5C-976F-8EAC2B608ADB}">
              <a16:predDERef xmlns:a16="http://schemas.microsoft.com/office/drawing/2014/main" pred="{93BE12EB-2761-4164-8EA7-8CB0D2DA34F5}"/>
            </a:ext>
          </a:extLst>
        </xdr:cNvPr>
        <xdr:cNvCxnSpPr/>
      </xdr:nvCxnSpPr>
      <xdr:spPr>
        <a:xfrm flipH="1" flipV="1">
          <a:off x="7578169" y="2044545"/>
          <a:ext cx="6031268" cy="19834"/>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6</xdr:col>
      <xdr:colOff>371474</xdr:colOff>
      <xdr:row>9</xdr:row>
      <xdr:rowOff>110806</xdr:rowOff>
    </xdr:from>
    <xdr:to>
      <xdr:col>8</xdr:col>
      <xdr:colOff>366937</xdr:colOff>
      <xdr:row>13</xdr:row>
      <xdr:rowOff>126928</xdr:rowOff>
    </xdr:to>
    <xdr:cxnSp macro="">
      <xdr:nvCxnSpPr>
        <xdr:cNvPr id="10" name="Straight Arrow Connector 28">
          <a:extLst>
            <a:ext uri="{FF2B5EF4-FFF2-40B4-BE49-F238E27FC236}">
              <a16:creationId xmlns:a16="http://schemas.microsoft.com/office/drawing/2014/main" id="{7E30E7FB-9AF2-4AFC-869A-EA87A6505061}"/>
            </a:ext>
            <a:ext uri="{147F2762-F138-4A5C-976F-8EAC2B608ADB}">
              <a16:predDERef xmlns:a16="http://schemas.microsoft.com/office/drawing/2014/main" pred="{4E79DC5E-4F7A-43BA-AE84-655A1B5F2DFB}"/>
            </a:ext>
          </a:extLst>
        </xdr:cNvPr>
        <xdr:cNvCxnSpPr>
          <a:stCxn id="4" idx="0"/>
          <a:endCxn id="7" idx="3"/>
          <a:extLst>
            <a:ext uri="{5F17804C-33F3-41E3-A699-7DCFA2EF7971}">
              <a16:cxnDERefs xmlns:a16="http://schemas.microsoft.com/office/drawing/2014/main" st="{CBEFE370-B8D3-434F-A3AA-3061C922CDAC}" end="{CFC95215-575B-43AB-B081-0C6151FEA2E2}"/>
            </a:ext>
          </a:extLst>
        </xdr:cNvCxnSpPr>
      </xdr:nvCxnSpPr>
      <xdr:spPr>
        <a:xfrm flipV="1">
          <a:off x="3848099" y="1711006"/>
          <a:ext cx="1386113" cy="816222"/>
        </a:xfrm>
        <a:prstGeom prst="straightConnector1">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188093</xdr:colOff>
      <xdr:row>8</xdr:row>
      <xdr:rowOff>72915</xdr:rowOff>
    </xdr:from>
    <xdr:to>
      <xdr:col>6</xdr:col>
      <xdr:colOff>371474</xdr:colOff>
      <xdr:row>13</xdr:row>
      <xdr:rowOff>126928</xdr:rowOff>
    </xdr:to>
    <xdr:cxnSp macro="">
      <xdr:nvCxnSpPr>
        <xdr:cNvPr id="11" name="Connector: Curved 12">
          <a:extLst>
            <a:ext uri="{FF2B5EF4-FFF2-40B4-BE49-F238E27FC236}">
              <a16:creationId xmlns:a16="http://schemas.microsoft.com/office/drawing/2014/main" id="{3AFF5B35-9D92-410E-A19D-CC7B531BAC73}"/>
            </a:ext>
            <a:ext uri="{147F2762-F138-4A5C-976F-8EAC2B608ADB}">
              <a16:predDERef xmlns:a16="http://schemas.microsoft.com/office/drawing/2014/main" pred="{0E2629FE-06AD-490D-9EDF-AB781256E291}"/>
            </a:ext>
          </a:extLst>
        </xdr:cNvPr>
        <xdr:cNvCxnSpPr>
          <a:stCxn id="4" idx="0"/>
          <a:extLst>
            <a:ext uri="{5F17804C-33F3-41E3-A699-7DCFA2EF7971}">
              <a16:cxnDERefs xmlns:a16="http://schemas.microsoft.com/office/drawing/2014/main" st="{CBEFE370-B8D3-434F-A3AA-3061C922CDAC}" end="{00000000-0000-0000-0000-000000000000}"/>
            </a:ext>
          </a:extLst>
        </xdr:cNvCxnSpPr>
      </xdr:nvCxnSpPr>
      <xdr:spPr>
        <a:xfrm rot="16200000" flipV="1">
          <a:off x="2881677" y="1560806"/>
          <a:ext cx="1054138" cy="878706"/>
        </a:xfrm>
        <a:prstGeom prst="curvedConnector3">
          <a:avLst>
            <a:gd name="adj1" fmla="val 99298"/>
          </a:avLst>
        </a:prstGeom>
        <a:ln w="38100">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130123</xdr:colOff>
      <xdr:row>11</xdr:row>
      <xdr:rowOff>85397</xdr:rowOff>
    </xdr:from>
    <xdr:to>
      <xdr:col>4</xdr:col>
      <xdr:colOff>13138</xdr:colOff>
      <xdr:row>11</xdr:row>
      <xdr:rowOff>95812</xdr:rowOff>
    </xdr:to>
    <xdr:cxnSp macro="">
      <xdr:nvCxnSpPr>
        <xdr:cNvPr id="12" name="Straight Arrow Connector 175">
          <a:extLst>
            <a:ext uri="{FF2B5EF4-FFF2-40B4-BE49-F238E27FC236}">
              <a16:creationId xmlns:a16="http://schemas.microsoft.com/office/drawing/2014/main" id="{6A51865A-D31F-4F2B-840C-5790C3EDAC57}"/>
            </a:ext>
            <a:ext uri="{147F2762-F138-4A5C-976F-8EAC2B608ADB}">
              <a16:predDERef xmlns:a16="http://schemas.microsoft.com/office/drawing/2014/main" pred="{274A545E-8FD2-4ADB-A94E-F95DFD140FA1}"/>
            </a:ext>
          </a:extLst>
        </xdr:cNvPr>
        <xdr:cNvCxnSpPr>
          <a:endCxn id="6" idx="3"/>
          <a:extLst>
            <a:ext uri="{5F17804C-33F3-41E3-A699-7DCFA2EF7971}">
              <a16:cxnDERefs xmlns:a16="http://schemas.microsoft.com/office/drawing/2014/main" st="{00000000-0000-0000-0000-000000000000}" end="{67788972-A878-443C-B1FB-AD009E3EAEEA}"/>
            </a:ext>
          </a:extLst>
        </xdr:cNvCxnSpPr>
      </xdr:nvCxnSpPr>
      <xdr:spPr>
        <a:xfrm flipH="1">
          <a:off x="1520773" y="2085647"/>
          <a:ext cx="578340" cy="10415"/>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29831</xdr:colOff>
      <xdr:row>11</xdr:row>
      <xdr:rowOff>91313</xdr:rowOff>
    </xdr:from>
    <xdr:to>
      <xdr:col>6</xdr:col>
      <xdr:colOff>265057</xdr:colOff>
      <xdr:row>11</xdr:row>
      <xdr:rowOff>108060</xdr:rowOff>
    </xdr:to>
    <xdr:cxnSp macro="">
      <xdr:nvCxnSpPr>
        <xdr:cNvPr id="13" name="Straight Arrow Connector 177">
          <a:extLst>
            <a:ext uri="{FF2B5EF4-FFF2-40B4-BE49-F238E27FC236}">
              <a16:creationId xmlns:a16="http://schemas.microsoft.com/office/drawing/2014/main" id="{2B7D19B8-24C7-444E-BB15-D2992A39A569}"/>
            </a:ext>
            <a:ext uri="{147F2762-F138-4A5C-976F-8EAC2B608ADB}">
              <a16:predDERef xmlns:a16="http://schemas.microsoft.com/office/drawing/2014/main" pred="{B8242492-828A-4D51-9288-BDAFD5B3918D}"/>
            </a:ext>
          </a:extLst>
        </xdr:cNvPr>
        <xdr:cNvCxnSpPr/>
      </xdr:nvCxnSpPr>
      <xdr:spPr>
        <a:xfrm flipV="1">
          <a:off x="2811131" y="2091563"/>
          <a:ext cx="930551" cy="16747"/>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400707</xdr:colOff>
      <xdr:row>9</xdr:row>
      <xdr:rowOff>72259</xdr:rowOff>
    </xdr:from>
    <xdr:to>
      <xdr:col>7</xdr:col>
      <xdr:colOff>6569</xdr:colOff>
      <xdr:row>9</xdr:row>
      <xdr:rowOff>75868</xdr:rowOff>
    </xdr:to>
    <xdr:cxnSp macro="">
      <xdr:nvCxnSpPr>
        <xdr:cNvPr id="14" name="Straight Arrow Connector 180">
          <a:extLst>
            <a:ext uri="{FF2B5EF4-FFF2-40B4-BE49-F238E27FC236}">
              <a16:creationId xmlns:a16="http://schemas.microsoft.com/office/drawing/2014/main" id="{920AC046-2942-4BF2-AE6C-C15A3109F63D}"/>
            </a:ext>
            <a:ext uri="{147F2762-F138-4A5C-976F-8EAC2B608ADB}">
              <a16:predDERef xmlns:a16="http://schemas.microsoft.com/office/drawing/2014/main" pred="{A0364A72-AD1B-40EB-A65E-04A8CBD0C1F3}"/>
            </a:ext>
          </a:extLst>
        </xdr:cNvPr>
        <xdr:cNvCxnSpPr/>
      </xdr:nvCxnSpPr>
      <xdr:spPr>
        <a:xfrm flipH="1" flipV="1">
          <a:off x="3877332" y="1672459"/>
          <a:ext cx="301187" cy="3609"/>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1190</xdr:colOff>
      <xdr:row>28</xdr:row>
      <xdr:rowOff>98324</xdr:rowOff>
    </xdr:from>
    <xdr:to>
      <xdr:col>8</xdr:col>
      <xdr:colOff>366937</xdr:colOff>
      <xdr:row>28</xdr:row>
      <xdr:rowOff>98324</xdr:rowOff>
    </xdr:to>
    <xdr:cxnSp macro="">
      <xdr:nvCxnSpPr>
        <xdr:cNvPr id="36" name="Straight Arrow Connector 184">
          <a:extLst>
            <a:ext uri="{FF2B5EF4-FFF2-40B4-BE49-F238E27FC236}">
              <a16:creationId xmlns:a16="http://schemas.microsoft.com/office/drawing/2014/main" id="{EDC9E938-DB6F-4119-AF7A-F83558591EAE}"/>
            </a:ext>
            <a:ext uri="{147F2762-F138-4A5C-976F-8EAC2B608ADB}">
              <a16:predDERef xmlns:a16="http://schemas.microsoft.com/office/drawing/2014/main" pred="{920AC046-2942-4BF2-AE6C-C15A3109F63D}"/>
            </a:ext>
          </a:extLst>
        </xdr:cNvPr>
        <xdr:cNvCxnSpPr/>
      </xdr:nvCxnSpPr>
      <xdr:spPr>
        <a:xfrm>
          <a:off x="5487590" y="5708549"/>
          <a:ext cx="365747"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673100</xdr:colOff>
      <xdr:row>50</xdr:row>
      <xdr:rowOff>120650</xdr:rowOff>
    </xdr:from>
    <xdr:to>
      <xdr:col>5</xdr:col>
      <xdr:colOff>673100</xdr:colOff>
      <xdr:row>60</xdr:row>
      <xdr:rowOff>196850</xdr:rowOff>
    </xdr:to>
    <xdr:cxnSp macro="">
      <xdr:nvCxnSpPr>
        <xdr:cNvPr id="51" name="Straight Connector 82">
          <a:extLst>
            <a:ext uri="{FF2B5EF4-FFF2-40B4-BE49-F238E27FC236}">
              <a16:creationId xmlns:a16="http://schemas.microsoft.com/office/drawing/2014/main" id="{13432F40-695A-47FF-8A9B-737C0280CB83}"/>
            </a:ext>
            <a:ext uri="{147F2762-F138-4A5C-976F-8EAC2B608ADB}">
              <a16:predDERef xmlns:a16="http://schemas.microsoft.com/office/drawing/2014/main" pred="{ED8EC00D-7273-4C78-9631-6877B4DB0E43}"/>
            </a:ext>
          </a:extLst>
        </xdr:cNvPr>
        <xdr:cNvCxnSpPr/>
      </xdr:nvCxnSpPr>
      <xdr:spPr>
        <a:xfrm flipV="1">
          <a:off x="12323801" y="11376412"/>
          <a:ext cx="0" cy="2050895"/>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oneCellAnchor>
    <xdr:from>
      <xdr:col>1</xdr:col>
      <xdr:colOff>134540</xdr:colOff>
      <xdr:row>48</xdr:row>
      <xdr:rowOff>77427</xdr:rowOff>
    </xdr:from>
    <xdr:ext cx="996950" cy="430907"/>
    <xdr:pic>
      <xdr:nvPicPr>
        <xdr:cNvPr id="52" name="Picture 84" descr="30,200+ Black Semi Truck Stock Illustrations, Royalty-Free ...">
          <a:extLst>
            <a:ext uri="{FF2B5EF4-FFF2-40B4-BE49-F238E27FC236}">
              <a16:creationId xmlns:a16="http://schemas.microsoft.com/office/drawing/2014/main" id="{CED7D59E-F253-4F91-815F-220063D7EE29}"/>
            </a:ext>
            <a:ext uri="{147F2762-F138-4A5C-976F-8EAC2B608ADB}">
              <a16:predDERef xmlns:a16="http://schemas.microsoft.com/office/drawing/2014/main" pred="{F869FB56-6C80-4494-9A94-BC5F4A661427}"/>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a:off x="9043900" y="10938250"/>
          <a:ext cx="996950" cy="4309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351614</xdr:colOff>
      <xdr:row>46</xdr:row>
      <xdr:rowOff>35271</xdr:rowOff>
    </xdr:from>
    <xdr:ext cx="997364" cy="430906"/>
    <xdr:pic>
      <xdr:nvPicPr>
        <xdr:cNvPr id="53" name="Picture 85" descr="30,200+ Black Semi Truck Stock Illustrations, Royalty-Free ...">
          <a:extLst>
            <a:ext uri="{FF2B5EF4-FFF2-40B4-BE49-F238E27FC236}">
              <a16:creationId xmlns:a16="http://schemas.microsoft.com/office/drawing/2014/main" id="{A6DE10A5-EED9-432C-9622-243433527D8E}"/>
            </a:ext>
            <a:ext uri="{147F2762-F138-4A5C-976F-8EAC2B608ADB}">
              <a16:predDERef xmlns:a16="http://schemas.microsoft.com/office/drawing/2014/main" pred="{86A04F7A-16E1-4B64-A102-A144A4D9C349}"/>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12002315" y="10501155"/>
          <a:ext cx="997364" cy="4309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39480</xdr:colOff>
      <xdr:row>48</xdr:row>
      <xdr:rowOff>69850</xdr:rowOff>
    </xdr:from>
    <xdr:to>
      <xdr:col>9</xdr:col>
      <xdr:colOff>588065</xdr:colOff>
      <xdr:row>48</xdr:row>
      <xdr:rowOff>89684</xdr:rowOff>
    </xdr:to>
    <xdr:cxnSp macro="">
      <xdr:nvCxnSpPr>
        <xdr:cNvPr id="54" name="Straight Connector 87">
          <a:extLst>
            <a:ext uri="{FF2B5EF4-FFF2-40B4-BE49-F238E27FC236}">
              <a16:creationId xmlns:a16="http://schemas.microsoft.com/office/drawing/2014/main" id="{A63317E7-066C-464B-BE17-3DBAFDADC674}"/>
            </a:ext>
            <a:ext uri="{147F2762-F138-4A5C-976F-8EAC2B608ADB}">
              <a16:predDERef xmlns:a16="http://schemas.microsoft.com/office/drawing/2014/main" pred="{481F19C7-E4CF-49AB-B140-10D274819C7E}"/>
            </a:ext>
          </a:extLst>
        </xdr:cNvPr>
        <xdr:cNvCxnSpPr/>
      </xdr:nvCxnSpPr>
      <xdr:spPr>
        <a:xfrm flipH="1" flipV="1">
          <a:off x="8948840" y="10930673"/>
          <a:ext cx="6031268" cy="19834"/>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2</xdr:col>
      <xdr:colOff>304057</xdr:colOff>
      <xdr:row>49</xdr:row>
      <xdr:rowOff>105328</xdr:rowOff>
    </xdr:from>
    <xdr:to>
      <xdr:col>3</xdr:col>
      <xdr:colOff>0</xdr:colOff>
      <xdr:row>49</xdr:row>
      <xdr:rowOff>112377</xdr:rowOff>
    </xdr:to>
    <xdr:cxnSp macro="">
      <xdr:nvCxnSpPr>
        <xdr:cNvPr id="55" name="Straight Arrow Connector 90">
          <a:extLst>
            <a:ext uri="{FF2B5EF4-FFF2-40B4-BE49-F238E27FC236}">
              <a16:creationId xmlns:a16="http://schemas.microsoft.com/office/drawing/2014/main" id="{48D2FED4-1765-4287-BDAA-F8F66526314E}"/>
            </a:ext>
            <a:ext uri="{147F2762-F138-4A5C-976F-8EAC2B608ADB}">
              <a16:predDERef xmlns:a16="http://schemas.microsoft.com/office/drawing/2014/main" pred="{CDD6EA22-1006-467E-A3E2-2D042DA18EB0}"/>
            </a:ext>
          </a:extLst>
        </xdr:cNvPr>
        <xdr:cNvCxnSpPr/>
      </xdr:nvCxnSpPr>
      <xdr:spPr>
        <a:xfrm flipH="1">
          <a:off x="9898752" y="11163621"/>
          <a:ext cx="381278" cy="7049"/>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124240</xdr:colOff>
      <xdr:row>47</xdr:row>
      <xdr:rowOff>60224</xdr:rowOff>
    </xdr:from>
    <xdr:to>
      <xdr:col>5</xdr:col>
      <xdr:colOff>351615</xdr:colOff>
      <xdr:row>51</xdr:row>
      <xdr:rowOff>16566</xdr:rowOff>
    </xdr:to>
    <xdr:cxnSp macro="">
      <xdr:nvCxnSpPr>
        <xdr:cNvPr id="56" name="Connector: Curved 105">
          <a:extLst>
            <a:ext uri="{FF2B5EF4-FFF2-40B4-BE49-F238E27FC236}">
              <a16:creationId xmlns:a16="http://schemas.microsoft.com/office/drawing/2014/main" id="{5DF94736-B417-4E0F-8404-33BF65D1CBFB}"/>
            </a:ext>
            <a:ext uri="{147F2762-F138-4A5C-976F-8EAC2B608ADB}">
              <a16:predDERef xmlns:a16="http://schemas.microsoft.com/office/drawing/2014/main" pred="{5DA07477-A183-49D5-AC5B-437EDA50B81A}"/>
            </a:ext>
          </a:extLst>
        </xdr:cNvPr>
        <xdr:cNvCxnSpPr>
          <a:stCxn id="53" idx="3"/>
          <a:extLst>
            <a:ext uri="{5F17804C-33F3-41E3-A699-7DCFA2EF7971}">
              <a16:cxnDERefs xmlns:a16="http://schemas.microsoft.com/office/drawing/2014/main" st="{481F19C7-E4CF-49AB-B140-10D274819C7E}" end="{00000000-0000-0000-0000-000000000000}"/>
            </a:ext>
          </a:extLst>
        </xdr:cNvCxnSpPr>
      </xdr:nvCxnSpPr>
      <xdr:spPr>
        <a:xfrm rot="10800000" flipV="1">
          <a:off x="11774941" y="10723578"/>
          <a:ext cx="227375" cy="746220"/>
        </a:xfrm>
        <a:prstGeom prst="curvedConnector2">
          <a:avLst/>
        </a:prstGeom>
        <a:ln w="38100" cap="flat" cmpd="sng" algn="ctr">
          <a:solidFill>
            <a:schemeClr val="dk1"/>
          </a:solidFill>
          <a:prstDash val="sysDash"/>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xdr:col>
      <xdr:colOff>86882</xdr:colOff>
      <xdr:row>49</xdr:row>
      <xdr:rowOff>127966</xdr:rowOff>
    </xdr:from>
    <xdr:to>
      <xdr:col>4</xdr:col>
      <xdr:colOff>680831</xdr:colOff>
      <xdr:row>49</xdr:row>
      <xdr:rowOff>127966</xdr:rowOff>
    </xdr:to>
    <xdr:cxnSp macro="">
      <xdr:nvCxnSpPr>
        <xdr:cNvPr id="57" name="Straight Arrow Connector 174">
          <a:extLst>
            <a:ext uri="{FF2B5EF4-FFF2-40B4-BE49-F238E27FC236}">
              <a16:creationId xmlns:a16="http://schemas.microsoft.com/office/drawing/2014/main" id="{2AA29DCD-F3B3-4EE6-89C4-930AE99512D9}"/>
            </a:ext>
            <a:ext uri="{147F2762-F138-4A5C-976F-8EAC2B608ADB}">
              <a16:predDERef xmlns:a16="http://schemas.microsoft.com/office/drawing/2014/main" pred="{A15ED19C-11D9-4637-8D60-E66FC544B05C}"/>
            </a:ext>
          </a:extLst>
        </xdr:cNvPr>
        <xdr:cNvCxnSpPr/>
      </xdr:nvCxnSpPr>
      <xdr:spPr>
        <a:xfrm>
          <a:off x="11052248" y="11186259"/>
          <a:ext cx="593949" cy="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673100</xdr:colOff>
      <xdr:row>31</xdr:row>
      <xdr:rowOff>120650</xdr:rowOff>
    </xdr:from>
    <xdr:to>
      <xdr:col>5</xdr:col>
      <xdr:colOff>673100</xdr:colOff>
      <xdr:row>41</xdr:row>
      <xdr:rowOff>196850</xdr:rowOff>
    </xdr:to>
    <xdr:cxnSp macro="">
      <xdr:nvCxnSpPr>
        <xdr:cNvPr id="21" name="Straight Connector 82">
          <a:extLst>
            <a:ext uri="{FF2B5EF4-FFF2-40B4-BE49-F238E27FC236}">
              <a16:creationId xmlns:a16="http://schemas.microsoft.com/office/drawing/2014/main" id="{3D624F0E-31C0-4486-8974-5C1C31DF2807}"/>
            </a:ext>
            <a:ext uri="{147F2762-F138-4A5C-976F-8EAC2B608ADB}">
              <a16:predDERef xmlns:a16="http://schemas.microsoft.com/office/drawing/2014/main" pred="{ED8EC00D-7273-4C78-9631-6877B4DB0E43}"/>
            </a:ext>
          </a:extLst>
        </xdr:cNvPr>
        <xdr:cNvCxnSpPr/>
      </xdr:nvCxnSpPr>
      <xdr:spPr>
        <a:xfrm flipV="1">
          <a:off x="9588500" y="2320925"/>
          <a:ext cx="0" cy="2076450"/>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oneCellAnchor>
    <xdr:from>
      <xdr:col>5</xdr:col>
      <xdr:colOff>351614</xdr:colOff>
      <xdr:row>27</xdr:row>
      <xdr:rowOff>35271</xdr:rowOff>
    </xdr:from>
    <xdr:ext cx="997364" cy="430906"/>
    <xdr:pic>
      <xdr:nvPicPr>
        <xdr:cNvPr id="23" name="Picture 85" descr="30,200+ Black Semi Truck Stock Illustrations, Royalty-Free ...">
          <a:extLst>
            <a:ext uri="{FF2B5EF4-FFF2-40B4-BE49-F238E27FC236}">
              <a16:creationId xmlns:a16="http://schemas.microsoft.com/office/drawing/2014/main" id="{74AB4299-8008-4FEC-937E-2397446E8B2C}"/>
            </a:ext>
            <a:ext uri="{147F2762-F138-4A5C-976F-8EAC2B608ADB}">
              <a16:predDERef xmlns:a16="http://schemas.microsoft.com/office/drawing/2014/main" pred="{86A04F7A-16E1-4B64-A102-A144A4D9C349}"/>
            </a:ext>
          </a:extLst>
        </xdr:cNvPr>
        <xdr:cNvPicPr>
          <a:picLocks noChangeAspect="1" noChangeArrowheads="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29141" b="46756" l="55582" r="95065"/>
                  </a14:imgEffect>
                </a14:imgLayer>
              </a14:imgProps>
            </a:ext>
            <a:ext uri="{28A0092B-C50C-407E-A947-70E740481C1C}">
              <a14:useLocalDpi xmlns:a14="http://schemas.microsoft.com/office/drawing/2010/main" val="0"/>
            </a:ext>
          </a:extLst>
        </a:blip>
        <a:srcRect l="50647" t="26939" b="51042"/>
        <a:stretch/>
      </xdr:blipFill>
      <xdr:spPr bwMode="auto">
        <a:xfrm rot="10800000">
          <a:off x="9267014" y="1435446"/>
          <a:ext cx="997364" cy="4309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39480</xdr:colOff>
      <xdr:row>29</xdr:row>
      <xdr:rowOff>69850</xdr:rowOff>
    </xdr:from>
    <xdr:to>
      <xdr:col>9</xdr:col>
      <xdr:colOff>588065</xdr:colOff>
      <xdr:row>29</xdr:row>
      <xdr:rowOff>89684</xdr:rowOff>
    </xdr:to>
    <xdr:cxnSp macro="">
      <xdr:nvCxnSpPr>
        <xdr:cNvPr id="24" name="Straight Connector 87">
          <a:extLst>
            <a:ext uri="{FF2B5EF4-FFF2-40B4-BE49-F238E27FC236}">
              <a16:creationId xmlns:a16="http://schemas.microsoft.com/office/drawing/2014/main" id="{C6F2AF9A-958C-4FFD-B20D-2E2955BF8E1E}"/>
            </a:ext>
            <a:ext uri="{147F2762-F138-4A5C-976F-8EAC2B608ADB}">
              <a16:predDERef xmlns:a16="http://schemas.microsoft.com/office/drawing/2014/main" pred="{481F19C7-E4CF-49AB-B140-10D274819C7E}"/>
            </a:ext>
          </a:extLst>
        </xdr:cNvPr>
        <xdr:cNvCxnSpPr/>
      </xdr:nvCxnSpPr>
      <xdr:spPr>
        <a:xfrm flipH="1" flipV="1">
          <a:off x="6211680" y="1870075"/>
          <a:ext cx="6034985" cy="19834"/>
        </a:xfrm>
        <a:prstGeom prst="line">
          <a:avLst/>
        </a:prstGeom>
        <a:ln w="38100">
          <a:prstDash val="dash"/>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5</xdr:col>
      <xdr:colOff>124240</xdr:colOff>
      <xdr:row>28</xdr:row>
      <xdr:rowOff>60224</xdr:rowOff>
    </xdr:from>
    <xdr:to>
      <xdr:col>5</xdr:col>
      <xdr:colOff>351615</xdr:colOff>
      <xdr:row>32</xdr:row>
      <xdr:rowOff>16566</xdr:rowOff>
    </xdr:to>
    <xdr:cxnSp macro="">
      <xdr:nvCxnSpPr>
        <xdr:cNvPr id="26" name="Connector: Curved 105">
          <a:extLst>
            <a:ext uri="{FF2B5EF4-FFF2-40B4-BE49-F238E27FC236}">
              <a16:creationId xmlns:a16="http://schemas.microsoft.com/office/drawing/2014/main" id="{55EE9F61-7F44-4811-92C4-021BA1B18E56}"/>
            </a:ext>
            <a:ext uri="{147F2762-F138-4A5C-976F-8EAC2B608ADB}">
              <a16:predDERef xmlns:a16="http://schemas.microsoft.com/office/drawing/2014/main" pred="{5DA07477-A183-49D5-AC5B-437EDA50B81A}"/>
            </a:ext>
          </a:extLst>
        </xdr:cNvPr>
        <xdr:cNvCxnSpPr>
          <a:stCxn id="23" idx="3"/>
          <a:extLst>
            <a:ext uri="{5F17804C-33F3-41E3-A699-7DCFA2EF7971}">
              <a16:cxnDERefs xmlns:a16="http://schemas.microsoft.com/office/drawing/2014/main" st="{481F19C7-E4CF-49AB-B140-10D274819C7E}" end="{00000000-0000-0000-0000-000000000000}"/>
            </a:ext>
          </a:extLst>
        </xdr:cNvCxnSpPr>
      </xdr:nvCxnSpPr>
      <xdr:spPr>
        <a:xfrm rot="10800000" flipV="1">
          <a:off x="9039640" y="1660424"/>
          <a:ext cx="227375" cy="756442"/>
        </a:xfrm>
        <a:prstGeom prst="curvedConnector2">
          <a:avLst/>
        </a:prstGeom>
        <a:ln w="38100" cap="flat" cmpd="sng" algn="ctr">
          <a:solidFill>
            <a:schemeClr val="dk1"/>
          </a:solidFill>
          <a:prstDash val="sysDash"/>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23812</xdr:colOff>
      <xdr:row>92</xdr:row>
      <xdr:rowOff>28574</xdr:rowOff>
    </xdr:from>
    <xdr:ext cx="1795463" cy="183320"/>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BA9B974F-EA82-0E52-E630-25D7BF07646F}"/>
                </a:ext>
              </a:extLst>
            </xdr:cNvPr>
            <xdr:cNvSpPr txBox="1"/>
          </xdr:nvSpPr>
          <xdr:spPr>
            <a:xfrm>
              <a:off x="4271962" y="4972049"/>
              <a:ext cx="1795463" cy="183320"/>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𝐼𝑆𝐷</m:t>
                    </m:r>
                    <m:r>
                      <a:rPr lang="en-US" sz="1100" b="0" i="1">
                        <a:latin typeface="Cambria Math" panose="02040503050406030204" pitchFamily="18" charset="0"/>
                      </a:rPr>
                      <m:t>=1.47 </m:t>
                    </m:r>
                    <m:sSub>
                      <m:sSubPr>
                        <m:ctrlPr>
                          <a:rPr lang="en-US" sz="1100" b="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𝑚𝑎𝑗𝑜𝑟</m:t>
                        </m:r>
                      </m:sub>
                    </m:sSub>
                    <m:sSub>
                      <m:sSubPr>
                        <m:ctrlPr>
                          <a:rPr lang="en-US" sz="1100" b="0" i="1">
                            <a:latin typeface="Cambria Math" panose="02040503050406030204" pitchFamily="18" charset="0"/>
                          </a:rPr>
                        </m:ctrlPr>
                      </m:sSubPr>
                      <m:e>
                        <m:r>
                          <a:rPr lang="en-US" sz="1100" b="0" i="1">
                            <a:latin typeface="Cambria Math" panose="02040503050406030204" pitchFamily="18" charset="0"/>
                          </a:rPr>
                          <m:t>𝑡</m:t>
                        </m:r>
                      </m:e>
                      <m:sub>
                        <m:r>
                          <a:rPr lang="en-US" sz="1100" b="0" i="1">
                            <a:latin typeface="Cambria Math" panose="02040503050406030204" pitchFamily="18" charset="0"/>
                          </a:rPr>
                          <m:t>𝑔</m:t>
                        </m:r>
                      </m:sub>
                    </m:sSub>
                  </m:oMath>
                </m:oMathPara>
              </a14:m>
              <a:endParaRPr lang="en-US" sz="1100"/>
            </a:p>
          </xdr:txBody>
        </xdr:sp>
      </mc:Choice>
      <mc:Fallback xmlns="">
        <xdr:sp macro="" textlink="">
          <xdr:nvSpPr>
            <xdr:cNvPr id="2" name="TextBox 1">
              <a:extLst>
                <a:ext uri="{FF2B5EF4-FFF2-40B4-BE49-F238E27FC236}">
                  <a16:creationId xmlns:a16="http://schemas.microsoft.com/office/drawing/2014/main" id="{BA9B974F-EA82-0E52-E630-25D7BF07646F}"/>
                </a:ext>
              </a:extLst>
            </xdr:cNvPr>
            <xdr:cNvSpPr txBox="1"/>
          </xdr:nvSpPr>
          <xdr:spPr>
            <a:xfrm>
              <a:off x="4271962" y="4972049"/>
              <a:ext cx="1795463" cy="183320"/>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b="0" i="0">
                  <a:latin typeface="Cambria Math" panose="02040503050406030204" pitchFamily="18" charset="0"/>
                </a:rPr>
                <a:t>𝐼𝑆𝐷=1.47 𝑉_𝑚𝑎𝑗𝑜𝑟 𝑡_𝑔</a:t>
              </a:r>
              <a:endParaRPr lang="en-US" sz="1100"/>
            </a:p>
          </xdr:txBody>
        </xdr:sp>
      </mc:Fallback>
    </mc:AlternateContent>
    <xdr:clientData/>
  </xdr:oneCellAnchor>
  <xdr:oneCellAnchor>
    <xdr:from>
      <xdr:col>1</xdr:col>
      <xdr:colOff>213751</xdr:colOff>
      <xdr:row>145</xdr:row>
      <xdr:rowOff>45384</xdr:rowOff>
    </xdr:from>
    <xdr:ext cx="3484190" cy="50257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76173E61-7B02-134C-E451-B70A47387636}"/>
                </a:ext>
              </a:extLst>
            </xdr:cNvPr>
            <xdr:cNvSpPr txBox="1"/>
          </xdr:nvSpPr>
          <xdr:spPr>
            <a:xfrm>
              <a:off x="897310" y="16585266"/>
              <a:ext cx="3484190" cy="502573"/>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600" b="0" i="1">
                            <a:latin typeface="Cambria Math" panose="02040503050406030204" pitchFamily="18" charset="0"/>
                          </a:rPr>
                        </m:ctrlPr>
                      </m:sSubPr>
                      <m:e>
                        <m:r>
                          <a:rPr lang="en-US" sz="1600" b="0" i="1">
                            <a:latin typeface="Cambria Math" panose="02040503050406030204" pitchFamily="18" charset="0"/>
                          </a:rPr>
                          <m:t>𝑡</m:t>
                        </m:r>
                      </m:e>
                      <m:sub>
                        <m:r>
                          <a:rPr lang="en-US" sz="1600" b="0" i="1">
                            <a:latin typeface="Cambria Math" panose="02040503050406030204" pitchFamily="18" charset="0"/>
                          </a:rPr>
                          <m:t>𝑔</m:t>
                        </m:r>
                      </m:sub>
                    </m:sSub>
                    <m:r>
                      <a:rPr lang="en-US" sz="1600" b="0" i="1">
                        <a:latin typeface="Cambria Math" panose="02040503050406030204" pitchFamily="18" charset="0"/>
                      </a:rPr>
                      <m:t>=</m:t>
                    </m:r>
                    <m:sSub>
                      <m:sSubPr>
                        <m:ctrlPr>
                          <a:rPr lang="en-US" sz="1600" b="0" i="1">
                            <a:latin typeface="Cambria Math" panose="02040503050406030204" pitchFamily="18" charset="0"/>
                          </a:rPr>
                        </m:ctrlPr>
                      </m:sSubPr>
                      <m:e>
                        <m:r>
                          <a:rPr lang="en-US" sz="1600" b="0" i="1">
                            <a:latin typeface="Cambria Math" panose="02040503050406030204" pitchFamily="18" charset="0"/>
                          </a:rPr>
                          <m:t>𝑡</m:t>
                        </m:r>
                      </m:e>
                      <m:sub>
                        <m:r>
                          <a:rPr lang="en-US" sz="1600" b="0" i="1">
                            <a:latin typeface="Cambria Math" panose="02040503050406030204" pitchFamily="18" charset="0"/>
                          </a:rPr>
                          <m:t>𝑎</m:t>
                        </m:r>
                      </m:sub>
                    </m:sSub>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𝑤</m:t>
                        </m:r>
                        <m:r>
                          <a:rPr lang="en-US" sz="1600" b="0" i="1">
                            <a:latin typeface="Cambria Math" panose="02040503050406030204" pitchFamily="18" charset="0"/>
                          </a:rPr>
                          <m:t>+</m:t>
                        </m:r>
                        <m:sSub>
                          <m:sSubPr>
                            <m:ctrlPr>
                              <a:rPr lang="en-US" sz="1600" b="0" i="1">
                                <a:latin typeface="Cambria Math" panose="02040503050406030204" pitchFamily="18" charset="0"/>
                              </a:rPr>
                            </m:ctrlPr>
                          </m:sSubPr>
                          <m:e>
                            <m:r>
                              <a:rPr lang="en-US" sz="1600" b="0" i="1">
                                <a:latin typeface="Cambria Math" panose="02040503050406030204" pitchFamily="18" charset="0"/>
                              </a:rPr>
                              <m:t>𝐿</m:t>
                            </m:r>
                          </m:e>
                          <m:sub>
                            <m:r>
                              <a:rPr lang="en-US" sz="1600" b="0" i="1">
                                <a:latin typeface="Cambria Math" panose="02040503050406030204" pitchFamily="18" charset="0"/>
                              </a:rPr>
                              <m:t>𝑎</m:t>
                            </m:r>
                          </m:sub>
                        </m:sSub>
                      </m:num>
                      <m:den>
                        <m:r>
                          <a:rPr lang="en-US" sz="1600" b="0" i="1">
                            <a:latin typeface="Cambria Math" panose="02040503050406030204" pitchFamily="18" charset="0"/>
                          </a:rPr>
                          <m:t>0.88</m:t>
                        </m:r>
                        <m:sSub>
                          <m:sSubPr>
                            <m:ctrlPr>
                              <a:rPr lang="en-US" sz="1600" b="0" i="1">
                                <a:latin typeface="Cambria Math" panose="02040503050406030204" pitchFamily="18" charset="0"/>
                              </a:rPr>
                            </m:ctrlPr>
                          </m:sSubPr>
                          <m:e>
                            <m:r>
                              <a:rPr lang="en-US" sz="1600" b="0" i="1">
                                <a:latin typeface="Cambria Math" panose="02040503050406030204" pitchFamily="18" charset="0"/>
                              </a:rPr>
                              <m:t>𝑉</m:t>
                            </m:r>
                          </m:e>
                          <m:sub>
                            <m:r>
                              <a:rPr lang="en-US" sz="1600" b="0" i="1">
                                <a:latin typeface="Cambria Math" panose="02040503050406030204" pitchFamily="18" charset="0"/>
                              </a:rPr>
                              <m:t>𝑚𝑖𝑛𝑜𝑟</m:t>
                            </m:r>
                          </m:sub>
                        </m:sSub>
                      </m:den>
                    </m:f>
                  </m:oMath>
                </m:oMathPara>
              </a14:m>
              <a:endParaRPr lang="en-US" sz="1600" b="0"/>
            </a:p>
          </xdr:txBody>
        </xdr:sp>
      </mc:Choice>
      <mc:Fallback xmlns="">
        <xdr:sp macro="" textlink="">
          <xdr:nvSpPr>
            <xdr:cNvPr id="3" name="TextBox 2">
              <a:extLst>
                <a:ext uri="{FF2B5EF4-FFF2-40B4-BE49-F238E27FC236}">
                  <a16:creationId xmlns:a16="http://schemas.microsoft.com/office/drawing/2014/main" id="{76173E61-7B02-134C-E451-B70A47387636}"/>
                </a:ext>
              </a:extLst>
            </xdr:cNvPr>
            <xdr:cNvSpPr txBox="1"/>
          </xdr:nvSpPr>
          <xdr:spPr>
            <a:xfrm>
              <a:off x="897310" y="16585266"/>
              <a:ext cx="3484190" cy="502573"/>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600" b="0" i="0">
                  <a:latin typeface="Cambria Math" panose="02040503050406030204" pitchFamily="18" charset="0"/>
                </a:rPr>
                <a:t>𝑡_𝑔=𝑡_𝑎+(𝑤+𝐿_𝑎)/(0.88𝑉_𝑚𝑖𝑛𝑜𝑟 )</a:t>
              </a:r>
              <a:endParaRPr lang="en-US" sz="1600" b="0"/>
            </a:p>
          </xdr:txBody>
        </xdr:sp>
      </mc:Fallback>
    </mc:AlternateContent>
    <xdr:clientData/>
  </xdr:oneCellAnchor>
  <xdr:oneCellAnchor>
    <xdr:from>
      <xdr:col>1</xdr:col>
      <xdr:colOff>226638</xdr:colOff>
      <xdr:row>148</xdr:row>
      <xdr:rowOff>9526</xdr:rowOff>
    </xdr:from>
    <xdr:ext cx="3426479" cy="300019"/>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F222D340-D192-BD8C-5CE4-58A42FB044A3}"/>
                </a:ext>
              </a:extLst>
            </xdr:cNvPr>
            <xdr:cNvSpPr txBox="1"/>
          </xdr:nvSpPr>
          <xdr:spPr>
            <a:xfrm>
              <a:off x="910197" y="17154526"/>
              <a:ext cx="3426479" cy="300019"/>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rPr>
                      <m:t>𝑏</m:t>
                    </m:r>
                    <m:r>
                      <a:rPr lang="en-US" sz="1800" b="0" i="1">
                        <a:latin typeface="Cambria Math" panose="02040503050406030204" pitchFamily="18" charset="0"/>
                      </a:rPr>
                      <m:t>=1.47 </m:t>
                    </m:r>
                    <m:sSub>
                      <m:sSubPr>
                        <m:ctrlPr>
                          <a:rPr lang="en-US" sz="1800" b="0" i="1">
                            <a:latin typeface="Cambria Math" panose="02040503050406030204" pitchFamily="18" charset="0"/>
                          </a:rPr>
                        </m:ctrlPr>
                      </m:sSubPr>
                      <m:e>
                        <m:r>
                          <a:rPr lang="en-US" sz="1800" b="0" i="1">
                            <a:latin typeface="Cambria Math" panose="02040503050406030204" pitchFamily="18" charset="0"/>
                          </a:rPr>
                          <m:t>𝑉</m:t>
                        </m:r>
                      </m:e>
                      <m:sub>
                        <m:r>
                          <a:rPr lang="en-US" sz="1800" b="0" i="1">
                            <a:latin typeface="Cambria Math" panose="02040503050406030204" pitchFamily="18" charset="0"/>
                          </a:rPr>
                          <m:t>𝑚𝑎𝑗𝑜𝑟</m:t>
                        </m:r>
                      </m:sub>
                    </m:sSub>
                    <m:r>
                      <a:rPr lang="en-US" sz="1800" b="0" i="1">
                        <a:latin typeface="Cambria Math" panose="02040503050406030204" pitchFamily="18" charset="0"/>
                      </a:rPr>
                      <m:t> </m:t>
                    </m:r>
                    <m:sSub>
                      <m:sSubPr>
                        <m:ctrlPr>
                          <a:rPr lang="en-US" sz="1800" b="0" i="1">
                            <a:latin typeface="Cambria Math" panose="02040503050406030204" pitchFamily="18" charset="0"/>
                          </a:rPr>
                        </m:ctrlPr>
                      </m:sSubPr>
                      <m:e>
                        <m:r>
                          <a:rPr lang="en-US" sz="1800" b="0" i="1">
                            <a:latin typeface="Cambria Math" panose="02040503050406030204" pitchFamily="18" charset="0"/>
                          </a:rPr>
                          <m:t>𝑡</m:t>
                        </m:r>
                      </m:e>
                      <m:sub>
                        <m:r>
                          <a:rPr lang="en-US" sz="1800" b="0" i="1">
                            <a:latin typeface="Cambria Math" panose="02040503050406030204" pitchFamily="18" charset="0"/>
                          </a:rPr>
                          <m:t>𝑔</m:t>
                        </m:r>
                      </m:sub>
                    </m:sSub>
                  </m:oMath>
                </m:oMathPara>
              </a14:m>
              <a:endParaRPr lang="en-US" sz="1800"/>
            </a:p>
          </xdr:txBody>
        </xdr:sp>
      </mc:Choice>
      <mc:Fallback xmlns="">
        <xdr:sp macro="" textlink="">
          <xdr:nvSpPr>
            <xdr:cNvPr id="4" name="TextBox 3">
              <a:extLst>
                <a:ext uri="{FF2B5EF4-FFF2-40B4-BE49-F238E27FC236}">
                  <a16:creationId xmlns:a16="http://schemas.microsoft.com/office/drawing/2014/main" id="{F222D340-D192-BD8C-5CE4-58A42FB044A3}"/>
                </a:ext>
              </a:extLst>
            </xdr:cNvPr>
            <xdr:cNvSpPr txBox="1"/>
          </xdr:nvSpPr>
          <xdr:spPr>
            <a:xfrm>
              <a:off x="910197" y="17154526"/>
              <a:ext cx="3426479" cy="300019"/>
            </a:xfrm>
            <a:prstGeom prst="rect">
              <a:avLst/>
            </a:prstGeom>
            <a:solidFill>
              <a:schemeClr val="accent3">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800" b="0" i="0">
                  <a:latin typeface="Cambria Math" panose="02040503050406030204" pitchFamily="18" charset="0"/>
                </a:rPr>
                <a:t>𝑏=1.47 𝑉_𝑚𝑎𝑗𝑜𝑟  𝑡_𝑔</a:t>
              </a:r>
              <a:endParaRPr lang="en-US" sz="1800"/>
            </a:p>
          </xdr:txBody>
        </xdr:sp>
      </mc:Fallback>
    </mc:AlternateContent>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54E6194-EB00-40B4-94F8-E013C1ED8796}" name="T9_4" displayName="T9_4" ref="B74:C88" totalsRowShown="0">
  <autoFilter ref="B74:C88" xr:uid="{B54E6194-EB00-40B4-94F8-E013C1ED8796}"/>
  <tableColumns count="2">
    <tableColumn id="1" xr3:uid="{D5EB7ED0-1787-4A1C-BE9D-68A2061BC222}" name="Design Speed (mph)"/>
    <tableColumn id="2" xr3:uid="{187C8344-3536-4365-B739-A3681866CAEF}" name="Length of Leg (ft)"/>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C31CF5B-105B-48AE-BE62-2108F89F697A}" name="T9_11" displayName="T9_11" ref="I141:L155" totalsRowShown="0">
  <autoFilter ref="I141:L155" xr:uid="{8C31CF5B-105B-48AE-BE62-2108F89F697A}"/>
  <tableColumns count="4">
    <tableColumn id="1" xr3:uid="{46C2F838-3FE4-44C2-954E-63765BE96615}" name="Design Speed (mph)"/>
    <tableColumn id="2" xr3:uid="{3837246C-3600-4708-95C4-589505AFF0AC}" name="Stopping Sight Distance (ft)"/>
    <tableColumn id="3" xr3:uid="{2DD5BBDB-4F24-4DE1-B1ED-867D32F7282E}" name="Calculated (ft)"/>
    <tableColumn id="4" xr3:uid="{AFE100D4-D6DD-45B6-AF06-245B6C0F77E5}" name="Design (ft)"/>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48D5012-CEDE-40DA-A0FC-AD394A0AF4AC}" name="T9_14" displayName="T9_14" ref="R186:T189" totalsRowShown="0">
  <autoFilter ref="R186:T189" xr:uid="{D48D5012-CEDE-40DA-A0FC-AD394A0AF4AC}"/>
  <tableColumns count="3">
    <tableColumn id="1" xr3:uid="{CA410A97-8732-4EBA-B0CE-E2EC17AE76D2}" name="Design Vehicle"/>
    <tableColumn id="2" xr3:uid="{5BE25B73-46B6-4096-8122-1C488D8C8516}" name="Time Gap (tg)(s)"/>
    <tableColumn id="3" xr3:uid="{E6576836-2A59-4AE9-8639-9935B388F9B3}" name="Lane Factor"/>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C3D85CE-DCFC-4C4D-8861-F53263502DED}" name="T9_15" displayName="T9_15" ref="B209:E223" totalsRowShown="0">
  <autoFilter ref="B209:E223" xr:uid="{6C3D85CE-DCFC-4C4D-8861-F53263502DED}"/>
  <tableColumns count="4">
    <tableColumn id="1" xr3:uid="{F94B819A-5E70-46A8-B344-D2C7F0C57D89}" name="Design Speed (mph)"/>
    <tableColumn id="2" xr3:uid="{3692F0A6-555D-407B-83D2-0D6EE014B9EA}" name="Stopping Sight Distance (ft)"/>
    <tableColumn id="3" xr3:uid="{31810FAC-1EDF-4D90-BA9D-61343E95CB69}" name="Calculated (ft)"/>
    <tableColumn id="4" xr3:uid="{C7C9F78B-BB9B-4BA6-91FE-554A1458D36A}" name="Design (ft)"/>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0EDCC-FEFB-49AF-9AE6-E90A4BE502EB}" name="T9_16" displayName="T9_16" ref="R208:T211" totalsRowShown="0">
  <autoFilter ref="R208:T211" xr:uid="{D420EDCC-FEFB-49AF-9AE6-E90A4BE502EB}"/>
  <tableColumns count="3">
    <tableColumn id="1" xr3:uid="{B4FA8FD7-A5F8-44C0-9704-76FCEA58A4EB}" name="Design Vehicle"/>
    <tableColumn id="2" xr3:uid="{226FF94C-0804-404C-AC5B-3FA32A8CD3D8}" name="Time Gap (tg)(s) at Design Speed of Major Road"/>
    <tableColumn id="3" xr3:uid="{75506A29-719E-47A0-9001-5158BE6DFC01}" name="Lane Factor"/>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4243BB7-F053-4BE4-8820-FB5D8F57D504}" name="T9_17" displayName="T9_17" ref="B232:E246" totalsRowShown="0">
  <autoFilter ref="B232:E246" xr:uid="{54243BB7-F053-4BE4-8820-FB5D8F57D504}"/>
  <tableColumns count="4">
    <tableColumn id="1" xr3:uid="{C7BB1FE8-F2B2-419D-8B9C-939FF83118C2}" name="Design Speed (mph)"/>
    <tableColumn id="2" xr3:uid="{ED08A182-7C64-4340-AB88-A0E40DEBF9A0}" name="Stopping Sight Distance (ft)"/>
    <tableColumn id="3" xr3:uid="{C44E8AD8-D69A-42ED-9C4C-C802AC69163E}" name="Calculated (ft)"/>
    <tableColumn id="4" xr3:uid="{6CECC913-B26F-4870-8B99-84FF83744F00}" name="Design (ft)"/>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C1E8794-5773-49B3-A6F8-D81E83CA50BA}" name="CasesTable" displayName="CasesTable" ref="B53:C64" totalsRowShown="0">
  <autoFilter ref="B53:C64" xr:uid="{CC1E8794-5773-49B3-A6F8-D81E83CA50BA}"/>
  <tableColumns count="2">
    <tableColumn id="1" xr3:uid="{B5F424E4-7969-474D-9AB8-C610C713D089}" name="Case"/>
    <tableColumn id="2" xr3:uid="{A40CC8ED-4DD1-49B1-A81A-576C5067D2A0}" name="Type of Traffic Control"/>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443F7C2-68E8-4B78-B36E-D5F69BAD48E1}" name="ApproachGrade" displayName="ApproachGrade" ref="E53:E60" totalsRowShown="0" headerRowDxfId="40" dataDxfId="38" headerRowBorderDxfId="39" tableBorderDxfId="37" totalsRowBorderDxfId="36">
  <autoFilter ref="E53:E60" xr:uid="{E443F7C2-68E8-4B78-B36E-D5F69BAD48E1}"/>
  <tableColumns count="1">
    <tableColumn id="1" xr3:uid="{CE7493F8-016C-4151-B746-9B54F43B7333}" name="Approach Grade  (%)" dataDxfId="3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0030AA-17D5-4714-B81B-388D6C966B5D}" name="CasesTable15" displayName="CasesTable15" ref="G53:H64" totalsRowShown="0">
  <autoFilter ref="G53:H64" xr:uid="{A20030AA-17D5-4714-B81B-388D6C966B5D}"/>
  <tableColumns count="2">
    <tableColumn id="1" xr3:uid="{F98FAFDD-5D71-4B8E-8B2F-5B8E1539EB03}" name="Case"/>
    <tableColumn id="2" xr3:uid="{92124FF3-0030-45AE-BC5B-7541635ED415}" name="Type of Traffic Control"/>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02AD2E1-3360-4BFE-A8F2-E5197D3B66FE}" name="CaseReference" displayName="CaseReference" ref="M53:M65" totalsRowShown="0">
  <autoFilter ref="M53:M65" xr:uid="{702AD2E1-3360-4BFE-A8F2-E5197D3B66FE}"/>
  <tableColumns count="1">
    <tableColumn id="1" xr3:uid="{526FA8DC-A625-4CA7-A051-955205DCF908}" name="Case Reference">
      <calculatedColumnFormula>_xlfn.TEXTJOIN("-", TRUE, J54,K54)</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865C94C-D30F-467E-AF42-01EA93E93A5E}" name="Design_Col_T" displayName="Design_Col_T" ref="Q53:R67" totalsRowShown="0">
  <autoFilter ref="Q53:R67" xr:uid="{A865C94C-D30F-467E-AF42-01EA93E93A5E}"/>
  <tableColumns count="2">
    <tableColumn id="1" xr3:uid="{846A0B37-2223-4C2F-9337-95DFACE18A57}" name="DesignSpeed"/>
    <tableColumn id="2" xr3:uid="{19612DE3-FF50-43E6-9634-4F7BF3F8C74E}" name="Co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003785E-5251-4913-B997-69C53770EEBD}" name="T9_5" displayName="T9_5" ref="E74:S81" totalsRowShown="0">
  <autoFilter ref="E74:S81" xr:uid="{A003785E-5251-4913-B997-69C53770EEBD}"/>
  <tableColumns count="15">
    <tableColumn id="1" xr3:uid="{98D24D34-F90D-4603-A816-0429C8E06FB7}" name="Approach Grade  (%)" dataDxfId="43"/>
    <tableColumn id="2" xr3:uid="{D8ADAA94-580E-43EB-AC85-10AF2226DB95}" name="15"/>
    <tableColumn id="3" xr3:uid="{D4201A55-BE7F-4F6A-A4FD-F7FE749CA6A0}" name="20"/>
    <tableColumn id="4" xr3:uid="{23488B22-5915-445C-A29B-E90532AE57E7}" name="25"/>
    <tableColumn id="5" xr3:uid="{8FEE5ADB-1B01-4834-91DD-FCD4D2ABE9FB}" name="30"/>
    <tableColumn id="6" xr3:uid="{1E61763B-88CE-4345-A160-D68BF4AA0C28}" name="35"/>
    <tableColumn id="7" xr3:uid="{1F2201E2-7268-4DF8-A264-7A98158780EA}" name="40"/>
    <tableColumn id="8" xr3:uid="{810660E7-3E39-40FC-A0CC-6A31DAC06C39}" name="45"/>
    <tableColumn id="9" xr3:uid="{02B31201-1708-489C-B15F-9F1EA7B40BB6}" name="50"/>
    <tableColumn id="10" xr3:uid="{E2369293-B495-4E7C-88BC-1B6109B1DA76}" name="55"/>
    <tableColumn id="11" xr3:uid="{003CE841-71BD-4D07-8752-D7B1A64E869D}" name="60"/>
    <tableColumn id="12" xr3:uid="{D9A94DEB-6216-4162-9010-7286D518D438}" name="65"/>
    <tableColumn id="13" xr3:uid="{86327EFF-5D60-408A-B024-5E4AD61AD113}" name="70"/>
    <tableColumn id="14" xr3:uid="{8FB2C78F-D22C-4268-B721-BCA9510ED50B}" name="75"/>
    <tableColumn id="15" xr3:uid="{769828C5-B58D-455B-97E9-1B8F964939CC}" name="8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44279-5E24-4C3C-AE8F-1028CB60D9C3}" name="Table2_4a" displayName="Table2_4a" ref="B250:C253" totalsRowShown="0">
  <autoFilter ref="B250:C253" xr:uid="{04144279-5E24-4C3C-AE8F-1028CB60D9C3}"/>
  <tableColumns count="2">
    <tableColumn id="1" xr3:uid="{87AE874B-9317-4C30-B0ED-8D341C2F2E30}" name="Design Vehicle"/>
    <tableColumn id="2" xr3:uid="{DCCF6981-FBC5-469E-8703-53CD948B3FC9}" name="Length (ft)"/>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5368CD-FA9A-4637-A66F-DFC04D6CEFFC}" name="LeftTurnFromMajorRoad" displayName="LeftTurnFromMajorRoad" ref="M25:M27" totalsRowShown="0">
  <autoFilter ref="M25:M27" xr:uid="{9E5368CD-FA9A-4637-A66F-DFC04D6CEFFC}"/>
  <tableColumns count="1">
    <tableColumn id="1" xr3:uid="{331048A9-DBB2-4469-B1C4-95A246C6D2D0}" name="Left Turn from Major Road">
      <calculatedColumnFormula>_xlfn.TEXTJOIN("-", TRUE, J35,K35)</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FB7A5B9-8C12-4B37-81C9-1ACDA3160C8D}" name="LeftTurnFromMinorRoad" displayName="LeftTurnFromMinorRoad" ref="M18:M23" totalsRowShown="0">
  <autoFilter ref="M18:M23" xr:uid="{BFB7A5B9-8C12-4B37-81C9-1ACDA3160C8D}"/>
  <tableColumns count="1">
    <tableColumn id="1" xr3:uid="{C5969DD5-6EF0-41BE-80DD-67CCB0C9F999}" name="Left Turn from Minor Road">
      <calculatedColumnFormula>_xlfn.TEXTJOIN("-", TRUE, J19,K19)</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6D58547-C8B9-4DC6-BB70-5BF1B6FED695}" name="RightTurnFromMinorRoad" displayName="RightTurnFromMinorRoad" ref="Q18:Q24" totalsRowShown="0">
  <autoFilter ref="Q18:Q24" xr:uid="{76D58547-C8B9-4DC6-BB70-5BF1B6FED695}"/>
  <tableColumns count="1">
    <tableColumn id="1" xr3:uid="{A868C0FA-A0AB-4B4A-8CFA-0125538AB81E}" name="Right Turn from Minor Road">
      <calculatedColumnFormula>_xlfn.TEXTJOIN("-", TRUE, N19,O19)</calculatedColumn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D3C8EE9-1E50-4F14-9016-E8AA638C6501}" name="CrossingManeuverFromMinorRoad" displayName="CrossingManeuverFromMinorRoad" ref="Q26:Q29" totalsRowShown="0">
  <autoFilter ref="Q26:Q29" xr:uid="{DD3C8EE9-1E50-4F14-9016-E8AA638C6501}"/>
  <tableColumns count="1">
    <tableColumn id="1" xr3:uid="{E54FF54B-87B9-441E-A27E-30BD0D9065D1}" name="CrossingManeuver from Minor Road"/>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A03125C-1C45-4AB5-BCD2-3FD07BA49842}" name="ApproachGrade26" displayName="ApproachGrade26" ref="B258:B275" totalsRowShown="0" headerRowDxfId="34" dataDxfId="32" headerRowBorderDxfId="33" tableBorderDxfId="31" totalsRowBorderDxfId="30">
  <autoFilter ref="B258:B275" xr:uid="{1A03125C-1C45-4AB5-BCD2-3FD07BA49842}"/>
  <tableColumns count="1">
    <tableColumn id="1" xr3:uid="{D06C5326-468E-415A-82AC-EB683EDE9A61}" name="Approach Grade  (%)"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23348EC-B516-41A4-B261-40C1A6140D5D}" name="T9_6" displayName="T9_6" ref="B93:D96" totalsRowShown="0">
  <autoFilter ref="B93:D96" xr:uid="{A23348EC-B516-41A4-B261-40C1A6140D5D}"/>
  <tableColumns count="3">
    <tableColumn id="1" xr3:uid="{CFB8A027-B2E6-49D3-BDF0-081D3F51BF3A}" name="Design Vehicle"/>
    <tableColumn id="2" xr3:uid="{1D496E93-AA70-4DDA-A16F-9B2970BFA30E}" name="Time Gap (tg)(s) at Design Speed of Major Road"/>
    <tableColumn id="3" xr3:uid="{8A1A41CA-A746-4D6B-A00F-252C95BF710D}" name="Lane Facto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76A9CD8-4753-4BFC-BB80-5346CB237F11}" name="T9_7" displayName="T9_7" ref="I94:L108" totalsRowShown="0">
  <autoFilter ref="I94:L108" xr:uid="{976A9CD8-4753-4BFC-BB80-5346CB237F11}"/>
  <tableColumns count="4">
    <tableColumn id="1" xr3:uid="{B35A5C25-8954-40C0-A765-3EFC8E317D55}" name="Design Speed (mph)"/>
    <tableColumn id="2" xr3:uid="{4C28F9CF-A3AC-4A19-AD30-FA2B4859859E}" name="Stopping Sight Distance (ft)"/>
    <tableColumn id="3" xr3:uid="{44F7FFD8-51BF-49B2-B9BE-636F4639CE1B}" name="Calculated (ft)"/>
    <tableColumn id="4" xr3:uid="{7C4C67FA-926D-40BF-B9CB-2E3E61B388D8}" name="Design (f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0305DD8-6D33-4048-92EE-E65A10801C2B}" name="T9_8" displayName="T9_8" ref="B117:D120" totalsRowShown="0">
  <autoFilter ref="B117:D120" xr:uid="{30305DD8-6D33-4048-92EE-E65A10801C2B}"/>
  <tableColumns count="3">
    <tableColumn id="1" xr3:uid="{E5FA348B-CBD5-4AE2-9C74-BFD54F5147DE}" name="Design Vehicle"/>
    <tableColumn id="2" xr3:uid="{B199D438-FFE1-406C-900B-CEC62474A60F}" name="Time Gap (tg)(s) at Design Speed of Major Road"/>
    <tableColumn id="3" xr3:uid="{F4B76471-7057-458D-8B79-45853D94E2DB}" name="Lane Factor"/>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B33E547-7224-4075-9E57-43E43BBE00A4}" name="T9_9" displayName="T9_9" ref="I118:L132" totalsRowShown="0">
  <autoFilter ref="I118:L132" xr:uid="{7B33E547-7224-4075-9E57-43E43BBE00A4}"/>
  <tableColumns count="4">
    <tableColumn id="1" xr3:uid="{6FA1D2A9-976A-4654-9CA1-8F5EAD4D32DA}" name="Design Speed (mph)"/>
    <tableColumn id="2" xr3:uid="{8D40C8BE-E28D-4EA8-839B-E2282374538D}" name="Stopping Sight Distance (ft)"/>
    <tableColumn id="3" xr3:uid="{E4FF35EE-7C9C-492F-A77C-8672EB32CC43}" name="Calculated (ft)"/>
    <tableColumn id="4" xr3:uid="{0FBC9759-955F-4B5F-806B-571EB9652826}" name="Design (ft)"/>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60F1DAA-F6BC-4AFE-B57A-8F6F059B7099}" name="T9_10" displayName="T9_10" ref="B139:D142" totalsRowShown="0" tableBorderDxfId="42">
  <autoFilter ref="B139:D142" xr:uid="{360F1DAA-F6BC-4AFE-B57A-8F6F059B7099}"/>
  <tableColumns count="3">
    <tableColumn id="1" xr3:uid="{23641598-32F0-448C-84BD-A771C20415D4}" name="Design Vehicle"/>
    <tableColumn id="2" xr3:uid="{D51C0E78-C3A2-4B44-9F20-D1263BFB17C2}" name="Time Gap (tg)(s) at Design Speed of Major Road"/>
    <tableColumn id="3" xr3:uid="{9953D1E9-93BD-46AD-9069-12670D40E1DA}" name="Lane Factor"/>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202E0CE-AD3C-4AD2-BDA2-BE73B1BFBEF6}" name="T9_12" displayName="T9_12" ref="B158:F172" totalsRowShown="0">
  <autoFilter ref="B158:F172" xr:uid="{3202E0CE-AD3C-4AD2-BDA2-BE73B1BFBEF6}"/>
  <tableColumns count="5">
    <tableColumn id="1" xr3:uid="{1FAFD233-BF2B-44EE-9F45-3A7B44E9F975}" name="Design Speed (mph)"/>
    <tableColumn id="2" xr3:uid="{79CDD188-864E-4D76-8F3F-D89BE2DF9C8B}" name="Length of Leg (ft)"/>
    <tableColumn id="3" xr3:uid="{2EAE9607-5DF2-4547-8618-E5903B2C7D6F}" name="Travel Time (s)"/>
    <tableColumn id="4" xr3:uid="{1EFF4028-2406-41AD-A050-1754514BDDE3}" name="Calculated Value"/>
    <tableColumn id="5" xr3:uid="{D05E06A0-8CF3-4B30-8C25-1E74EB80B985}" name="Design Valu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D5C496D-6D9F-411B-BBC3-B717597222C7}" name="T9_13" displayName="T9_13" ref="B185:K199" totalsRowShown="0" tableBorderDxfId="41">
  <autoFilter ref="B185:K199" xr:uid="{4D5C496D-6D9F-411B-BBC3-B717597222C7}"/>
  <tableColumns count="10">
    <tableColumn id="1" xr3:uid="{0A5C102B-94EB-4D93-B42D-9DE88811B559}" name="Major Road Design (mph)"/>
    <tableColumn id="2" xr3:uid="{EC7A14BC-2029-4FE3-A861-AED75B42B146}" name="Stopping Sight Distance (ft)"/>
    <tableColumn id="3" xr3:uid="{021CBE40-01DE-4A28-9B68-59BB55C2EF75}" name="15"/>
    <tableColumn id="4" xr3:uid="{6AF6A897-DE1F-40D2-B3F7-2F7581F7DE1C}" name="20-50"/>
    <tableColumn id="5" xr3:uid="{C65B56B0-AFFB-4813-867C-7719C9DE34DA}" name="55"/>
    <tableColumn id="6" xr3:uid="{5C1CF2DC-F7FC-4A63-A720-F1494043077F}" name="60"/>
    <tableColumn id="7" xr3:uid="{B496898D-C8BB-4950-ABA1-4097CF3923D3}" name="65"/>
    <tableColumn id="8" xr3:uid="{7FD01BEE-E0BE-416F-979F-83E726D5E025}" name="70"/>
    <tableColumn id="9" xr3:uid="{01C3100E-11A1-46A1-B536-067B774618C7}" name="75"/>
    <tableColumn id="10" xr3:uid="{DE88579D-87F5-4A35-AD46-050D86072283}" name="8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drawing" Target="../drawings/drawing3.xml"/><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F562E-4AC4-4C3F-B107-5EB0D2C658ED}">
  <sheetPr codeName="Sheet1"/>
  <dimension ref="A1:O85"/>
  <sheetViews>
    <sheetView workbookViewId="0">
      <selection activeCell="A3" sqref="A3:O11"/>
    </sheetView>
  </sheetViews>
  <sheetFormatPr defaultRowHeight="15.75" x14ac:dyDescent="0.25"/>
  <sheetData>
    <row r="1" spans="1:15" s="11" customFormat="1" x14ac:dyDescent="0.25">
      <c r="A1" s="33" t="s">
        <v>0</v>
      </c>
    </row>
    <row r="2" spans="1:15" x14ac:dyDescent="0.25">
      <c r="A2" s="136" t="s">
        <v>1</v>
      </c>
      <c r="B2" s="136"/>
      <c r="C2" s="136"/>
      <c r="D2" s="136"/>
      <c r="E2" s="136"/>
      <c r="F2" s="136"/>
      <c r="G2" s="136"/>
      <c r="H2" s="136"/>
      <c r="I2" s="136"/>
      <c r="J2" s="136"/>
      <c r="K2" s="136"/>
      <c r="L2" s="136"/>
      <c r="M2" s="136"/>
      <c r="N2" s="136"/>
      <c r="O2" s="136"/>
    </row>
    <row r="3" spans="1:15" ht="15.75" customHeight="1" x14ac:dyDescent="0.25">
      <c r="A3" s="134" t="s">
        <v>159</v>
      </c>
      <c r="B3" s="135"/>
      <c r="C3" s="135"/>
      <c r="D3" s="135"/>
      <c r="E3" s="135"/>
      <c r="F3" s="135"/>
      <c r="G3" s="135"/>
      <c r="H3" s="135"/>
      <c r="I3" s="135"/>
      <c r="J3" s="135"/>
      <c r="K3" s="135"/>
      <c r="L3" s="135"/>
      <c r="M3" s="135"/>
      <c r="N3" s="135"/>
      <c r="O3" s="135"/>
    </row>
    <row r="4" spans="1:15" x14ac:dyDescent="0.25">
      <c r="A4" s="135"/>
      <c r="B4" s="135"/>
      <c r="C4" s="135"/>
      <c r="D4" s="135"/>
      <c r="E4" s="135"/>
      <c r="F4" s="135"/>
      <c r="G4" s="135"/>
      <c r="H4" s="135"/>
      <c r="I4" s="135"/>
      <c r="J4" s="135"/>
      <c r="K4" s="135"/>
      <c r="L4" s="135"/>
      <c r="M4" s="135"/>
      <c r="N4" s="135"/>
      <c r="O4" s="135"/>
    </row>
    <row r="5" spans="1:15" x14ac:dyDescent="0.25">
      <c r="A5" s="135"/>
      <c r="B5" s="135"/>
      <c r="C5" s="135"/>
      <c r="D5" s="135"/>
      <c r="E5" s="135"/>
      <c r="F5" s="135"/>
      <c r="G5" s="135"/>
      <c r="H5" s="135"/>
      <c r="I5" s="135"/>
      <c r="J5" s="135"/>
      <c r="K5" s="135"/>
      <c r="L5" s="135"/>
      <c r="M5" s="135"/>
      <c r="N5" s="135"/>
      <c r="O5" s="135"/>
    </row>
    <row r="6" spans="1:15" x14ac:dyDescent="0.25">
      <c r="A6" s="135"/>
      <c r="B6" s="135"/>
      <c r="C6" s="135"/>
      <c r="D6" s="135"/>
      <c r="E6" s="135"/>
      <c r="F6" s="135"/>
      <c r="G6" s="135"/>
      <c r="H6" s="135"/>
      <c r="I6" s="135"/>
      <c r="J6" s="135"/>
      <c r="K6" s="135"/>
      <c r="L6" s="135"/>
      <c r="M6" s="135"/>
      <c r="N6" s="135"/>
      <c r="O6" s="135"/>
    </row>
    <row r="7" spans="1:15" x14ac:dyDescent="0.25">
      <c r="A7" s="135"/>
      <c r="B7" s="135"/>
      <c r="C7" s="135"/>
      <c r="D7" s="135"/>
      <c r="E7" s="135"/>
      <c r="F7" s="135"/>
      <c r="G7" s="135"/>
      <c r="H7" s="135"/>
      <c r="I7" s="135"/>
      <c r="J7" s="135"/>
      <c r="K7" s="135"/>
      <c r="L7" s="135"/>
      <c r="M7" s="135"/>
      <c r="N7" s="135"/>
      <c r="O7" s="135"/>
    </row>
    <row r="8" spans="1:15" x14ac:dyDescent="0.25">
      <c r="A8" s="135"/>
      <c r="B8" s="135"/>
      <c r="C8" s="135"/>
      <c r="D8" s="135"/>
      <c r="E8" s="135"/>
      <c r="F8" s="135"/>
      <c r="G8" s="135"/>
      <c r="H8" s="135"/>
      <c r="I8" s="135"/>
      <c r="J8" s="135"/>
      <c r="K8" s="135"/>
      <c r="L8" s="135"/>
      <c r="M8" s="135"/>
      <c r="N8" s="135"/>
      <c r="O8" s="135"/>
    </row>
    <row r="9" spans="1:15" x14ac:dyDescent="0.25">
      <c r="A9" s="135"/>
      <c r="B9" s="135"/>
      <c r="C9" s="135"/>
      <c r="D9" s="135"/>
      <c r="E9" s="135"/>
      <c r="F9" s="135"/>
      <c r="G9" s="135"/>
      <c r="H9" s="135"/>
      <c r="I9" s="135"/>
      <c r="J9" s="135"/>
      <c r="K9" s="135"/>
      <c r="L9" s="135"/>
      <c r="M9" s="135"/>
      <c r="N9" s="135"/>
      <c r="O9" s="135"/>
    </row>
    <row r="10" spans="1:15" x14ac:dyDescent="0.25">
      <c r="A10" s="135"/>
      <c r="B10" s="135"/>
      <c r="C10" s="135"/>
      <c r="D10" s="135"/>
      <c r="E10" s="135"/>
      <c r="F10" s="135"/>
      <c r="G10" s="135"/>
      <c r="H10" s="135"/>
      <c r="I10" s="135"/>
      <c r="J10" s="135"/>
      <c r="K10" s="135"/>
      <c r="L10" s="135"/>
      <c r="M10" s="135"/>
      <c r="N10" s="135"/>
      <c r="O10" s="135"/>
    </row>
    <row r="11" spans="1:15" x14ac:dyDescent="0.25">
      <c r="A11" s="135"/>
      <c r="B11" s="135"/>
      <c r="C11" s="135"/>
      <c r="D11" s="135"/>
      <c r="E11" s="135"/>
      <c r="F11" s="135"/>
      <c r="G11" s="135"/>
      <c r="H11" s="135"/>
      <c r="I11" s="135"/>
      <c r="J11" s="135"/>
      <c r="K11" s="135"/>
      <c r="L11" s="135"/>
      <c r="M11" s="135"/>
      <c r="N11" s="135"/>
      <c r="O11" s="135"/>
    </row>
    <row r="12" spans="1:15" x14ac:dyDescent="0.25">
      <c r="A12" s="45"/>
      <c r="B12" s="45"/>
      <c r="C12" s="45"/>
      <c r="D12" s="45"/>
      <c r="E12" s="45"/>
      <c r="F12" s="45"/>
      <c r="G12" s="45"/>
      <c r="H12" s="45"/>
      <c r="I12" s="45"/>
      <c r="J12" s="45"/>
      <c r="K12" s="45"/>
      <c r="L12" s="45"/>
      <c r="M12" s="45"/>
      <c r="N12" s="45"/>
      <c r="O12" s="45"/>
    </row>
    <row r="13" spans="1:15" x14ac:dyDescent="0.25">
      <c r="A13" s="45"/>
      <c r="B13" s="45"/>
      <c r="C13" s="45"/>
      <c r="D13" s="45"/>
      <c r="E13" s="45"/>
      <c r="F13" s="45"/>
      <c r="G13" s="45"/>
      <c r="H13" s="45"/>
      <c r="I13" s="45"/>
      <c r="J13" s="45"/>
      <c r="K13" s="45"/>
      <c r="L13" s="45"/>
      <c r="M13" s="45"/>
      <c r="N13" s="45"/>
      <c r="O13" s="45"/>
    </row>
    <row r="16" spans="1:15" s="33" customFormat="1" x14ac:dyDescent="0.25">
      <c r="A16" s="33" t="s">
        <v>2</v>
      </c>
    </row>
    <row r="17" spans="1:15" x14ac:dyDescent="0.25">
      <c r="A17" s="137" t="s">
        <v>1</v>
      </c>
      <c r="B17" s="137"/>
      <c r="C17" s="137"/>
      <c r="D17" s="137"/>
      <c r="E17" s="137"/>
      <c r="F17" s="137"/>
      <c r="G17" s="137"/>
      <c r="H17" s="137"/>
      <c r="I17" s="137"/>
      <c r="J17" s="137"/>
      <c r="K17" s="137"/>
      <c r="L17" s="137"/>
      <c r="M17" s="137"/>
      <c r="N17" s="137"/>
      <c r="O17" s="137"/>
    </row>
    <row r="18" spans="1:15" ht="15.75" customHeight="1" x14ac:dyDescent="0.25">
      <c r="A18" s="134" t="s">
        <v>160</v>
      </c>
      <c r="B18" s="135"/>
      <c r="C18" s="135"/>
      <c r="D18" s="135"/>
      <c r="E18" s="135"/>
      <c r="F18" s="135"/>
      <c r="G18" s="135"/>
      <c r="H18" s="135"/>
      <c r="I18" s="135"/>
      <c r="J18" s="135"/>
      <c r="K18" s="135"/>
      <c r="L18" s="135"/>
      <c r="M18" s="135"/>
      <c r="N18" s="135"/>
      <c r="O18" s="135"/>
    </row>
    <row r="19" spans="1:15" x14ac:dyDescent="0.25">
      <c r="A19" s="135"/>
      <c r="B19" s="135"/>
      <c r="C19" s="135"/>
      <c r="D19" s="135"/>
      <c r="E19" s="135"/>
      <c r="F19" s="135"/>
      <c r="G19" s="135"/>
      <c r="H19" s="135"/>
      <c r="I19" s="135"/>
      <c r="J19" s="135"/>
      <c r="K19" s="135"/>
      <c r="L19" s="135"/>
      <c r="M19" s="135"/>
      <c r="N19" s="135"/>
      <c r="O19" s="135"/>
    </row>
    <row r="20" spans="1:15" x14ac:dyDescent="0.25">
      <c r="A20" s="135"/>
      <c r="B20" s="135"/>
      <c r="C20" s="135"/>
      <c r="D20" s="135"/>
      <c r="E20" s="135"/>
      <c r="F20" s="135"/>
      <c r="G20" s="135"/>
      <c r="H20" s="135"/>
      <c r="I20" s="135"/>
      <c r="J20" s="135"/>
      <c r="K20" s="135"/>
      <c r="L20" s="135"/>
      <c r="M20" s="135"/>
      <c r="N20" s="135"/>
      <c r="O20" s="135"/>
    </row>
    <row r="21" spans="1:15" x14ac:dyDescent="0.25">
      <c r="A21" s="135"/>
      <c r="B21" s="135"/>
      <c r="C21" s="135"/>
      <c r="D21" s="135"/>
      <c r="E21" s="135"/>
      <c r="F21" s="135"/>
      <c r="G21" s="135"/>
      <c r="H21" s="135"/>
      <c r="I21" s="135"/>
      <c r="J21" s="135"/>
      <c r="K21" s="135"/>
      <c r="L21" s="135"/>
      <c r="M21" s="135"/>
      <c r="N21" s="135"/>
      <c r="O21" s="135"/>
    </row>
    <row r="22" spans="1:15" x14ac:dyDescent="0.25">
      <c r="A22" s="135"/>
      <c r="B22" s="135"/>
      <c r="C22" s="135"/>
      <c r="D22" s="135"/>
      <c r="E22" s="135"/>
      <c r="F22" s="135"/>
      <c r="G22" s="135"/>
      <c r="H22" s="135"/>
      <c r="I22" s="135"/>
      <c r="J22" s="135"/>
      <c r="K22" s="135"/>
      <c r="L22" s="135"/>
      <c r="M22" s="135"/>
      <c r="N22" s="135"/>
      <c r="O22" s="135"/>
    </row>
    <row r="23" spans="1:15" x14ac:dyDescent="0.25">
      <c r="A23" s="135"/>
      <c r="B23" s="135"/>
      <c r="C23" s="135"/>
      <c r="D23" s="135"/>
      <c r="E23" s="135"/>
      <c r="F23" s="135"/>
      <c r="G23" s="135"/>
      <c r="H23" s="135"/>
      <c r="I23" s="135"/>
      <c r="J23" s="135"/>
      <c r="K23" s="135"/>
      <c r="L23" s="135"/>
      <c r="M23" s="135"/>
      <c r="N23" s="135"/>
      <c r="O23" s="135"/>
    </row>
    <row r="24" spans="1:15" ht="15.75" customHeight="1" x14ac:dyDescent="0.25">
      <c r="A24" s="135"/>
      <c r="B24" s="135"/>
      <c r="C24" s="135"/>
      <c r="D24" s="135"/>
      <c r="E24" s="135"/>
      <c r="F24" s="135"/>
      <c r="G24" s="135"/>
      <c r="H24" s="135"/>
      <c r="I24" s="135"/>
      <c r="J24" s="135"/>
      <c r="K24" s="135"/>
      <c r="L24" s="135"/>
      <c r="M24" s="135"/>
      <c r="N24" s="135"/>
      <c r="O24" s="135"/>
    </row>
    <row r="25" spans="1:15" x14ac:dyDescent="0.25">
      <c r="A25" s="135"/>
      <c r="B25" s="135"/>
      <c r="C25" s="135"/>
      <c r="D25" s="135"/>
      <c r="E25" s="135"/>
      <c r="F25" s="135"/>
      <c r="G25" s="135"/>
      <c r="H25" s="135"/>
      <c r="I25" s="135"/>
      <c r="J25" s="135"/>
      <c r="K25" s="135"/>
      <c r="L25" s="135"/>
      <c r="M25" s="135"/>
      <c r="N25" s="135"/>
      <c r="O25" s="135"/>
    </row>
    <row r="26" spans="1:15" x14ac:dyDescent="0.25">
      <c r="A26" s="135"/>
      <c r="B26" s="135"/>
      <c r="C26" s="135"/>
      <c r="D26" s="135"/>
      <c r="E26" s="135"/>
      <c r="F26" s="135"/>
      <c r="G26" s="135"/>
      <c r="H26" s="135"/>
      <c r="I26" s="135"/>
      <c r="J26" s="135"/>
      <c r="K26" s="135"/>
      <c r="L26" s="135"/>
      <c r="M26" s="135"/>
      <c r="N26" s="135"/>
      <c r="O26" s="135"/>
    </row>
    <row r="27" spans="1:15" x14ac:dyDescent="0.25">
      <c r="A27" s="135"/>
      <c r="B27" s="135"/>
      <c r="C27" s="135"/>
      <c r="D27" s="135"/>
      <c r="E27" s="135"/>
      <c r="F27" s="135"/>
      <c r="G27" s="135"/>
      <c r="H27" s="135"/>
      <c r="I27" s="135"/>
      <c r="J27" s="135"/>
      <c r="K27" s="135"/>
      <c r="L27" s="135"/>
      <c r="M27" s="135"/>
      <c r="N27" s="135"/>
      <c r="O27" s="135"/>
    </row>
    <row r="28" spans="1:15" x14ac:dyDescent="0.25">
      <c r="A28" s="45"/>
      <c r="B28" s="45"/>
      <c r="C28" s="45"/>
      <c r="D28" s="45"/>
      <c r="E28" s="45"/>
      <c r="F28" s="45"/>
      <c r="G28" s="45"/>
      <c r="H28" s="45"/>
    </row>
    <row r="29" spans="1:15" x14ac:dyDescent="0.25">
      <c r="A29" s="45"/>
      <c r="B29" s="45"/>
      <c r="C29" s="45"/>
      <c r="D29" s="45"/>
      <c r="E29" s="45"/>
      <c r="F29" s="45"/>
      <c r="G29" s="45"/>
      <c r="H29" s="45"/>
    </row>
    <row r="30" spans="1:15" x14ac:dyDescent="0.25">
      <c r="A30" s="45"/>
      <c r="B30" s="45"/>
      <c r="C30" s="45"/>
      <c r="D30" s="45"/>
      <c r="E30" s="45"/>
      <c r="F30" s="45"/>
      <c r="G30" s="45"/>
      <c r="H30" s="45"/>
    </row>
    <row r="31" spans="1:15" x14ac:dyDescent="0.25">
      <c r="A31" s="45"/>
      <c r="B31" s="45"/>
      <c r="C31" s="45"/>
      <c r="D31" s="45"/>
      <c r="E31" s="45"/>
      <c r="F31" s="45"/>
      <c r="G31" s="45"/>
      <c r="H31" s="45"/>
    </row>
    <row r="32" spans="1:15" x14ac:dyDescent="0.25">
      <c r="A32" s="45"/>
      <c r="B32" s="45"/>
      <c r="C32" s="45"/>
      <c r="D32" s="45"/>
      <c r="E32" s="45"/>
      <c r="F32" s="45"/>
      <c r="G32" s="45"/>
      <c r="H32" s="45"/>
    </row>
    <row r="33" spans="1:8" x14ac:dyDescent="0.25">
      <c r="A33" s="45"/>
      <c r="B33" s="45"/>
      <c r="C33" s="45"/>
      <c r="D33" s="45"/>
      <c r="E33" s="45"/>
      <c r="F33" s="45"/>
      <c r="G33" s="45"/>
      <c r="H33" s="45"/>
    </row>
    <row r="34" spans="1:8" x14ac:dyDescent="0.25">
      <c r="A34" s="45"/>
      <c r="B34" s="45"/>
      <c r="C34" s="45"/>
      <c r="D34" s="45"/>
      <c r="E34" s="45"/>
      <c r="F34" s="45"/>
      <c r="G34" s="45"/>
      <c r="H34" s="45"/>
    </row>
    <row r="35" spans="1:8" x14ac:dyDescent="0.25">
      <c r="A35" s="45"/>
      <c r="B35" s="45"/>
      <c r="C35" s="45"/>
      <c r="D35" s="45"/>
      <c r="E35" s="45"/>
      <c r="F35" s="45"/>
      <c r="G35" s="45"/>
      <c r="H35" s="45"/>
    </row>
    <row r="36" spans="1:8" x14ac:dyDescent="0.25">
      <c r="A36" s="45"/>
      <c r="B36" s="45"/>
      <c r="C36" s="45"/>
      <c r="D36" s="45"/>
      <c r="E36" s="45"/>
      <c r="F36" s="45"/>
      <c r="G36" s="45"/>
      <c r="H36" s="45"/>
    </row>
    <row r="37" spans="1:8" x14ac:dyDescent="0.25">
      <c r="A37" s="45"/>
      <c r="B37" s="45"/>
      <c r="C37" s="45"/>
      <c r="D37" s="45"/>
      <c r="E37" s="45"/>
      <c r="F37" s="45"/>
      <c r="G37" s="45"/>
      <c r="H37" s="45"/>
    </row>
    <row r="38" spans="1:8" x14ac:dyDescent="0.25">
      <c r="A38" s="45"/>
      <c r="B38" s="45"/>
      <c r="C38" s="45"/>
      <c r="D38" s="45"/>
      <c r="E38" s="45"/>
      <c r="F38" s="45"/>
      <c r="G38" s="45"/>
      <c r="H38" s="45"/>
    </row>
    <row r="39" spans="1:8" x14ac:dyDescent="0.25">
      <c r="A39" s="45"/>
      <c r="B39" s="45"/>
      <c r="C39" s="45"/>
      <c r="D39" s="45"/>
      <c r="E39" s="45"/>
      <c r="F39" s="45"/>
      <c r="G39" s="45"/>
      <c r="H39" s="45"/>
    </row>
    <row r="40" spans="1:8" x14ac:dyDescent="0.25">
      <c r="A40" s="45"/>
      <c r="B40" s="45"/>
      <c r="C40" s="45"/>
      <c r="D40" s="45"/>
      <c r="E40" s="45"/>
      <c r="F40" s="45"/>
      <c r="G40" s="45"/>
      <c r="H40" s="45"/>
    </row>
    <row r="41" spans="1:8" x14ac:dyDescent="0.25">
      <c r="A41" s="45"/>
      <c r="B41" s="45"/>
      <c r="C41" s="45"/>
      <c r="D41" s="45"/>
      <c r="E41" s="45"/>
      <c r="F41" s="45"/>
      <c r="G41" s="45"/>
      <c r="H41" s="45"/>
    </row>
    <row r="42" spans="1:8" x14ac:dyDescent="0.25">
      <c r="A42" s="45"/>
      <c r="B42" s="45"/>
      <c r="C42" s="45"/>
      <c r="D42" s="45"/>
      <c r="E42" s="45"/>
      <c r="F42" s="45"/>
      <c r="G42" s="45"/>
      <c r="H42" s="45"/>
    </row>
    <row r="43" spans="1:8" x14ac:dyDescent="0.25">
      <c r="A43" s="45"/>
      <c r="B43" s="45"/>
      <c r="C43" s="45"/>
      <c r="D43" s="45"/>
      <c r="E43" s="45"/>
      <c r="F43" s="45"/>
      <c r="G43" s="45"/>
      <c r="H43" s="45"/>
    </row>
    <row r="44" spans="1:8" x14ac:dyDescent="0.25">
      <c r="A44" s="45"/>
      <c r="B44" s="45"/>
      <c r="C44" s="45"/>
      <c r="D44" s="45"/>
      <c r="E44" s="45"/>
      <c r="F44" s="45"/>
      <c r="G44" s="45"/>
      <c r="H44" s="45"/>
    </row>
    <row r="45" spans="1:8" x14ac:dyDescent="0.25">
      <c r="A45" s="45"/>
      <c r="B45" s="45"/>
      <c r="C45" s="45"/>
      <c r="D45" s="45"/>
      <c r="E45" s="45"/>
      <c r="F45" s="45"/>
      <c r="G45" s="45"/>
      <c r="H45" s="45"/>
    </row>
    <row r="46" spans="1:8" x14ac:dyDescent="0.25">
      <c r="A46" s="45"/>
      <c r="B46" s="45"/>
      <c r="C46" s="45"/>
      <c r="D46" s="45"/>
      <c r="E46" s="45"/>
      <c r="F46" s="45"/>
      <c r="G46" s="45"/>
      <c r="H46" s="45"/>
    </row>
    <row r="47" spans="1:8" x14ac:dyDescent="0.25">
      <c r="A47" s="45"/>
      <c r="B47" s="45"/>
      <c r="C47" s="45"/>
      <c r="D47" s="45"/>
      <c r="E47" s="45"/>
      <c r="F47" s="45"/>
      <c r="G47" s="45"/>
      <c r="H47" s="45"/>
    </row>
    <row r="48" spans="1:8" x14ac:dyDescent="0.25">
      <c r="A48" s="45"/>
      <c r="B48" s="45"/>
      <c r="C48" s="45"/>
      <c r="D48" s="45"/>
      <c r="E48" s="45"/>
      <c r="F48" s="45"/>
      <c r="G48" s="45"/>
      <c r="H48" s="45"/>
    </row>
    <row r="49" spans="1:8" x14ac:dyDescent="0.25">
      <c r="A49" s="45"/>
      <c r="B49" s="45"/>
      <c r="C49" s="45"/>
      <c r="D49" s="45"/>
      <c r="E49" s="45"/>
      <c r="F49" s="45"/>
      <c r="G49" s="45"/>
      <c r="H49" s="45"/>
    </row>
    <row r="50" spans="1:8" x14ac:dyDescent="0.25">
      <c r="A50" s="45"/>
      <c r="B50" s="45"/>
      <c r="C50" s="45"/>
      <c r="D50" s="45"/>
      <c r="E50" s="45"/>
      <c r="F50" s="45"/>
      <c r="G50" s="45"/>
      <c r="H50" s="45"/>
    </row>
    <row r="51" spans="1:8" x14ac:dyDescent="0.25">
      <c r="A51" s="45"/>
      <c r="B51" s="45"/>
      <c r="C51" s="45"/>
      <c r="D51" s="45"/>
      <c r="E51" s="45"/>
      <c r="F51" s="45"/>
      <c r="G51" s="45"/>
      <c r="H51" s="45"/>
    </row>
    <row r="52" spans="1:8" x14ac:dyDescent="0.25">
      <c r="A52" s="45"/>
      <c r="B52" s="45"/>
      <c r="C52" s="45"/>
      <c r="D52" s="45"/>
      <c r="E52" s="45"/>
      <c r="F52" s="45"/>
      <c r="G52" s="45"/>
      <c r="H52" s="45"/>
    </row>
    <row r="53" spans="1:8" x14ac:dyDescent="0.25">
      <c r="A53" s="45"/>
      <c r="B53" s="45"/>
      <c r="C53" s="45"/>
      <c r="D53" s="45"/>
      <c r="E53" s="45"/>
      <c r="F53" s="45"/>
      <c r="G53" s="45"/>
      <c r="H53" s="45"/>
    </row>
    <row r="54" spans="1:8" x14ac:dyDescent="0.25">
      <c r="A54" s="45"/>
      <c r="B54" s="45"/>
      <c r="C54" s="45"/>
      <c r="D54" s="45"/>
      <c r="E54" s="45"/>
      <c r="F54" s="45"/>
      <c r="G54" s="45"/>
      <c r="H54" s="45"/>
    </row>
    <row r="55" spans="1:8" x14ac:dyDescent="0.25">
      <c r="A55" s="45"/>
      <c r="B55" s="45"/>
      <c r="C55" s="45"/>
      <c r="D55" s="45"/>
      <c r="E55" s="45"/>
      <c r="F55" s="45"/>
      <c r="G55" s="45"/>
      <c r="H55" s="45"/>
    </row>
    <row r="56" spans="1:8" x14ac:dyDescent="0.25">
      <c r="A56" s="45"/>
      <c r="B56" s="45"/>
      <c r="C56" s="45"/>
      <c r="D56" s="45"/>
      <c r="E56" s="45"/>
      <c r="F56" s="45"/>
      <c r="G56" s="45"/>
      <c r="H56" s="45"/>
    </row>
    <row r="57" spans="1:8" x14ac:dyDescent="0.25">
      <c r="A57" s="45"/>
      <c r="B57" s="45"/>
      <c r="C57" s="45"/>
      <c r="D57" s="45"/>
      <c r="E57" s="45"/>
      <c r="F57" s="45"/>
      <c r="G57" s="45"/>
      <c r="H57" s="45"/>
    </row>
    <row r="58" spans="1:8" x14ac:dyDescent="0.25">
      <c r="A58" s="45"/>
      <c r="B58" s="45"/>
      <c r="C58" s="45"/>
      <c r="D58" s="45"/>
      <c r="E58" s="45"/>
      <c r="F58" s="45"/>
      <c r="G58" s="45"/>
      <c r="H58" s="45"/>
    </row>
    <row r="59" spans="1:8" x14ac:dyDescent="0.25">
      <c r="A59" s="45"/>
      <c r="B59" s="45"/>
      <c r="C59" s="45"/>
      <c r="D59" s="45"/>
      <c r="E59" s="45"/>
      <c r="F59" s="45"/>
      <c r="G59" s="45"/>
      <c r="H59" s="45"/>
    </row>
    <row r="60" spans="1:8" x14ac:dyDescent="0.25">
      <c r="A60" s="45"/>
      <c r="B60" s="45"/>
      <c r="C60" s="45"/>
      <c r="D60" s="45"/>
      <c r="E60" s="45"/>
      <c r="F60" s="45"/>
      <c r="G60" s="45"/>
      <c r="H60" s="45"/>
    </row>
    <row r="61" spans="1:8" x14ac:dyDescent="0.25">
      <c r="A61" s="45"/>
      <c r="B61" s="45"/>
      <c r="C61" s="45"/>
      <c r="D61" s="45"/>
      <c r="E61" s="45"/>
      <c r="F61" s="45"/>
      <c r="G61" s="45"/>
      <c r="H61" s="45"/>
    </row>
    <row r="62" spans="1:8" x14ac:dyDescent="0.25">
      <c r="A62" s="45"/>
      <c r="B62" s="45"/>
      <c r="C62" s="45"/>
      <c r="D62" s="45"/>
      <c r="E62" s="45"/>
      <c r="F62" s="45"/>
      <c r="G62" s="45"/>
      <c r="H62" s="45"/>
    </row>
    <row r="63" spans="1:8" x14ac:dyDescent="0.25">
      <c r="A63" s="45"/>
      <c r="B63" s="45"/>
      <c r="C63" s="45"/>
      <c r="D63" s="45"/>
      <c r="E63" s="45"/>
      <c r="F63" s="45"/>
      <c r="G63" s="45"/>
      <c r="H63" s="45"/>
    </row>
    <row r="64" spans="1:8" x14ac:dyDescent="0.25">
      <c r="A64" s="45"/>
      <c r="B64" s="45"/>
      <c r="C64" s="45"/>
      <c r="D64" s="45"/>
      <c r="E64" s="45"/>
      <c r="F64" s="45"/>
      <c r="G64" s="45"/>
      <c r="H64" s="45"/>
    </row>
    <row r="65" spans="1:8" x14ac:dyDescent="0.25">
      <c r="A65" s="45"/>
      <c r="B65" s="45"/>
      <c r="C65" s="45"/>
      <c r="D65" s="45"/>
      <c r="E65" s="45"/>
      <c r="F65" s="45"/>
      <c r="G65" s="45"/>
      <c r="H65" s="45"/>
    </row>
    <row r="66" spans="1:8" x14ac:dyDescent="0.25">
      <c r="A66" s="45"/>
      <c r="B66" s="45"/>
      <c r="C66" s="45"/>
      <c r="D66" s="45"/>
      <c r="E66" s="45"/>
      <c r="F66" s="45"/>
      <c r="G66" s="45"/>
      <c r="H66" s="45"/>
    </row>
    <row r="67" spans="1:8" x14ac:dyDescent="0.25">
      <c r="A67" s="45"/>
      <c r="B67" s="45"/>
      <c r="C67" s="45"/>
      <c r="D67" s="45"/>
      <c r="E67" s="45"/>
      <c r="F67" s="45"/>
      <c r="G67" s="45"/>
      <c r="H67" s="45"/>
    </row>
    <row r="68" spans="1:8" x14ac:dyDescent="0.25">
      <c r="A68" s="45"/>
      <c r="B68" s="45"/>
      <c r="C68" s="45"/>
      <c r="D68" s="45"/>
      <c r="E68" s="45"/>
      <c r="F68" s="45"/>
      <c r="G68" s="45"/>
      <c r="H68" s="45"/>
    </row>
    <row r="69" spans="1:8" x14ac:dyDescent="0.25">
      <c r="A69" s="45"/>
      <c r="B69" s="45"/>
      <c r="C69" s="45"/>
      <c r="D69" s="45"/>
      <c r="E69" s="45"/>
      <c r="F69" s="45"/>
      <c r="G69" s="45"/>
      <c r="H69" s="45"/>
    </row>
    <row r="70" spans="1:8" x14ac:dyDescent="0.25">
      <c r="A70" s="45"/>
      <c r="B70" s="45"/>
      <c r="C70" s="45"/>
      <c r="D70" s="45"/>
      <c r="E70" s="45"/>
      <c r="F70" s="45"/>
      <c r="G70" s="45"/>
      <c r="H70" s="45"/>
    </row>
    <row r="71" spans="1:8" x14ac:dyDescent="0.25">
      <c r="A71" s="45"/>
      <c r="B71" s="45"/>
      <c r="C71" s="45"/>
      <c r="D71" s="45"/>
      <c r="E71" s="45"/>
      <c r="F71" s="45"/>
      <c r="G71" s="45"/>
      <c r="H71" s="45"/>
    </row>
    <row r="72" spans="1:8" x14ac:dyDescent="0.25">
      <c r="A72" s="45"/>
      <c r="B72" s="45"/>
      <c r="C72" s="45"/>
      <c r="D72" s="45"/>
      <c r="E72" s="45"/>
      <c r="F72" s="45"/>
      <c r="G72" s="45"/>
      <c r="H72" s="45"/>
    </row>
    <row r="73" spans="1:8" x14ac:dyDescent="0.25">
      <c r="A73" s="45"/>
      <c r="B73" s="45"/>
      <c r="C73" s="45"/>
      <c r="D73" s="45"/>
      <c r="E73" s="45"/>
      <c r="F73" s="45"/>
      <c r="G73" s="45"/>
      <c r="H73" s="45"/>
    </row>
    <row r="74" spans="1:8" x14ac:dyDescent="0.25">
      <c r="A74" s="45"/>
      <c r="B74" s="45"/>
      <c r="C74" s="45"/>
      <c r="D74" s="45"/>
      <c r="E74" s="45"/>
      <c r="F74" s="45"/>
      <c r="G74" s="45"/>
      <c r="H74" s="45"/>
    </row>
    <row r="75" spans="1:8" x14ac:dyDescent="0.25">
      <c r="A75" s="45"/>
      <c r="B75" s="45"/>
      <c r="C75" s="45"/>
      <c r="D75" s="45"/>
      <c r="E75" s="45"/>
      <c r="F75" s="45"/>
      <c r="G75" s="45"/>
      <c r="H75" s="45"/>
    </row>
    <row r="76" spans="1:8" x14ac:dyDescent="0.25">
      <c r="A76" s="45"/>
      <c r="B76" s="45"/>
      <c r="C76" s="45"/>
      <c r="D76" s="45"/>
      <c r="E76" s="45"/>
      <c r="F76" s="45"/>
      <c r="G76" s="45"/>
      <c r="H76" s="45"/>
    </row>
    <row r="77" spans="1:8" x14ac:dyDescent="0.25">
      <c r="A77" s="45"/>
      <c r="B77" s="45"/>
      <c r="C77" s="45"/>
      <c r="D77" s="45"/>
      <c r="E77" s="45"/>
      <c r="F77" s="45"/>
      <c r="G77" s="45"/>
      <c r="H77" s="45"/>
    </row>
    <row r="78" spans="1:8" x14ac:dyDescent="0.25">
      <c r="A78" s="45"/>
      <c r="B78" s="45"/>
      <c r="C78" s="45"/>
      <c r="D78" s="45"/>
      <c r="E78" s="45"/>
      <c r="F78" s="45"/>
      <c r="G78" s="45"/>
      <c r="H78" s="45"/>
    </row>
    <row r="79" spans="1:8" x14ac:dyDescent="0.25">
      <c r="A79" s="45"/>
      <c r="B79" s="45"/>
      <c r="C79" s="45"/>
      <c r="D79" s="45"/>
      <c r="E79" s="45"/>
      <c r="F79" s="45"/>
      <c r="G79" s="45"/>
      <c r="H79" s="45"/>
    </row>
    <row r="80" spans="1:8" x14ac:dyDescent="0.25">
      <c r="A80" s="45"/>
      <c r="B80" s="45"/>
      <c r="C80" s="45"/>
      <c r="D80" s="45"/>
      <c r="E80" s="45"/>
      <c r="F80" s="45"/>
      <c r="G80" s="45"/>
      <c r="H80" s="45"/>
    </row>
    <row r="81" spans="1:8" x14ac:dyDescent="0.25">
      <c r="A81" s="45"/>
      <c r="B81" s="45"/>
      <c r="C81" s="45"/>
      <c r="D81" s="45"/>
      <c r="E81" s="45"/>
      <c r="F81" s="45"/>
      <c r="G81" s="45"/>
      <c r="H81" s="45"/>
    </row>
    <row r="82" spans="1:8" x14ac:dyDescent="0.25">
      <c r="A82" s="45"/>
      <c r="B82" s="45"/>
      <c r="C82" s="45"/>
      <c r="D82" s="45"/>
      <c r="E82" s="45"/>
      <c r="F82" s="45"/>
      <c r="G82" s="45"/>
      <c r="H82" s="45"/>
    </row>
    <row r="83" spans="1:8" x14ac:dyDescent="0.25">
      <c r="A83" s="45"/>
      <c r="B83" s="45"/>
      <c r="C83" s="45"/>
      <c r="D83" s="45"/>
      <c r="E83" s="45"/>
      <c r="F83" s="45"/>
      <c r="G83" s="45"/>
      <c r="H83" s="45"/>
    </row>
    <row r="84" spans="1:8" x14ac:dyDescent="0.25">
      <c r="A84" s="45"/>
      <c r="B84" s="45"/>
      <c r="C84" s="45"/>
      <c r="D84" s="45"/>
      <c r="E84" s="45"/>
      <c r="F84" s="45"/>
      <c r="G84" s="45"/>
      <c r="H84" s="45"/>
    </row>
    <row r="85" spans="1:8" x14ac:dyDescent="0.25">
      <c r="A85" s="45"/>
      <c r="B85" s="45"/>
      <c r="C85" s="45"/>
      <c r="D85" s="45"/>
      <c r="E85" s="45"/>
      <c r="F85" s="45"/>
      <c r="G85" s="45"/>
      <c r="H85" s="45"/>
    </row>
  </sheetData>
  <sheetProtection algorithmName="SHA-512" hashValue="mp5FQUOaoz1yjYpWNBLd/jq5kMptGikhV+MM/bOfjVdGI0WmkTkbzXFiIaEk3XjjsQb7YOu44xEv7WltVlANNg==" saltValue="RBvKSWPWweMkylzJSPrJtQ==" spinCount="100000" sheet="1" objects="1" scenarios="1"/>
  <mergeCells count="4">
    <mergeCell ref="A3:O11"/>
    <mergeCell ref="A2:O2"/>
    <mergeCell ref="A18:O27"/>
    <mergeCell ref="A17:O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5FEF-12C7-4499-BECF-97668CDC5F2F}">
  <sheetPr codeName="Sheet3">
    <tabColor theme="7" tint="0.79998168889431442"/>
  </sheetPr>
  <dimension ref="B1:S364"/>
  <sheetViews>
    <sheetView tabSelected="1" zoomScaleNormal="100" zoomScalePageLayoutView="85" workbookViewId="0">
      <selection activeCell="D2" sqref="D2:F2"/>
    </sheetView>
  </sheetViews>
  <sheetFormatPr defaultColWidth="9" defaultRowHeight="15" x14ac:dyDescent="0.25"/>
  <cols>
    <col min="1" max="8" width="9" style="65"/>
    <col min="9" max="9" width="12.75" style="65" customWidth="1"/>
    <col min="10" max="10" width="11" style="65" customWidth="1"/>
    <col min="11" max="16384" width="9" style="65"/>
  </cols>
  <sheetData>
    <row r="1" spans="2:19" x14ac:dyDescent="0.25">
      <c r="B1" s="138" t="s">
        <v>161</v>
      </c>
      <c r="C1" s="139"/>
      <c r="D1" s="139"/>
      <c r="E1" s="139"/>
      <c r="F1" s="139"/>
      <c r="G1" s="139"/>
      <c r="H1" s="139"/>
      <c r="I1" s="139"/>
      <c r="J1" s="140"/>
      <c r="K1" s="61"/>
      <c r="L1" s="46"/>
      <c r="M1" s="46"/>
      <c r="N1" s="46"/>
      <c r="O1" s="46"/>
      <c r="P1" s="46"/>
      <c r="Q1" s="46"/>
      <c r="R1" s="46"/>
      <c r="S1" s="46"/>
    </row>
    <row r="2" spans="2:19" ht="15.75" x14ac:dyDescent="0.25">
      <c r="B2" s="47" t="s">
        <v>4</v>
      </c>
      <c r="C2" s="46"/>
      <c r="D2" s="144" t="s">
        <v>5</v>
      </c>
      <c r="E2" s="144"/>
      <c r="F2" s="144"/>
      <c r="G2" s="46" t="s">
        <v>6</v>
      </c>
      <c r="H2" s="46"/>
      <c r="I2" s="145" t="s">
        <v>7</v>
      </c>
      <c r="J2" s="146"/>
      <c r="K2"/>
      <c r="L2"/>
      <c r="M2"/>
      <c r="N2"/>
      <c r="O2"/>
      <c r="P2"/>
      <c r="Q2"/>
      <c r="R2"/>
      <c r="S2"/>
    </row>
    <row r="3" spans="2:19" ht="15.75" x14ac:dyDescent="0.25">
      <c r="B3" s="47" t="s">
        <v>8</v>
      </c>
      <c r="C3" s="84" t="s">
        <v>5</v>
      </c>
      <c r="D3" s="46" t="s">
        <v>9</v>
      </c>
      <c r="E3" s="84" t="s">
        <v>5</v>
      </c>
      <c r="F3" s="46" t="s">
        <v>10</v>
      </c>
      <c r="G3" s="84" t="s">
        <v>11</v>
      </c>
      <c r="H3" s="152" t="s">
        <v>158</v>
      </c>
      <c r="I3" s="153"/>
      <c r="J3" s="87">
        <v>25</v>
      </c>
      <c r="K3"/>
      <c r="L3"/>
      <c r="M3"/>
      <c r="N3"/>
      <c r="O3"/>
      <c r="P3"/>
      <c r="Q3"/>
      <c r="R3"/>
      <c r="S3"/>
    </row>
    <row r="4" spans="2:19" ht="15.75" x14ac:dyDescent="0.25">
      <c r="B4" s="47" t="s">
        <v>12</v>
      </c>
      <c r="C4" s="46"/>
      <c r="D4" s="144" t="s">
        <v>5</v>
      </c>
      <c r="E4" s="144"/>
      <c r="F4" s="144"/>
      <c r="G4" s="144"/>
      <c r="H4" s="152" t="s">
        <v>157</v>
      </c>
      <c r="I4" s="153"/>
      <c r="J4" s="88">
        <v>30</v>
      </c>
      <c r="K4"/>
      <c r="L4"/>
      <c r="M4"/>
      <c r="N4"/>
      <c r="O4"/>
      <c r="P4"/>
      <c r="Q4"/>
      <c r="R4"/>
      <c r="S4"/>
    </row>
    <row r="5" spans="2:19" ht="15.75" x14ac:dyDescent="0.25">
      <c r="B5" s="47"/>
      <c r="C5" s="46"/>
      <c r="D5" s="66"/>
      <c r="E5" s="66"/>
      <c r="F5" s="66"/>
      <c r="G5" s="63"/>
      <c r="H5" s="46" t="s">
        <v>13</v>
      </c>
      <c r="I5" s="150" t="s">
        <v>14</v>
      </c>
      <c r="J5" s="151"/>
      <c r="K5"/>
      <c r="L5"/>
      <c r="M5"/>
      <c r="N5"/>
      <c r="O5"/>
      <c r="P5"/>
      <c r="Q5"/>
      <c r="R5"/>
      <c r="S5"/>
    </row>
    <row r="6" spans="2:19" ht="15.75" x14ac:dyDescent="0.25">
      <c r="B6" s="47" t="s">
        <v>15</v>
      </c>
      <c r="C6" s="46"/>
      <c r="D6" s="46"/>
      <c r="E6" s="46" t="s">
        <v>16</v>
      </c>
      <c r="F6" s="46"/>
      <c r="G6" s="84" t="s">
        <v>17</v>
      </c>
      <c r="H6" s="46" t="s">
        <v>18</v>
      </c>
      <c r="I6" s="46"/>
      <c r="J6" s="83" t="s">
        <v>17</v>
      </c>
      <c r="K6"/>
      <c r="L6"/>
      <c r="M6"/>
      <c r="N6"/>
      <c r="O6"/>
      <c r="P6"/>
      <c r="Q6"/>
      <c r="R6"/>
      <c r="S6"/>
    </row>
    <row r="7" spans="2:19" ht="15.75" x14ac:dyDescent="0.25">
      <c r="B7" s="47"/>
      <c r="C7" s="46"/>
      <c r="D7" s="46"/>
      <c r="E7" s="46"/>
      <c r="F7" s="46"/>
      <c r="G7" s="46"/>
      <c r="H7" s="46"/>
      <c r="I7" s="46"/>
      <c r="J7" s="50"/>
      <c r="K7"/>
      <c r="L7"/>
      <c r="M7"/>
      <c r="N7"/>
      <c r="O7"/>
      <c r="P7"/>
      <c r="Q7"/>
      <c r="R7"/>
      <c r="S7"/>
    </row>
    <row r="8" spans="2:19" ht="15.75" x14ac:dyDescent="0.25">
      <c r="B8" s="67" t="s">
        <v>19</v>
      </c>
      <c r="C8" s="68"/>
      <c r="D8" s="68"/>
      <c r="E8" s="68"/>
      <c r="F8" s="68"/>
      <c r="G8" s="68"/>
      <c r="H8" s="68"/>
      <c r="I8" s="68"/>
      <c r="J8" s="69"/>
      <c r="K8"/>
      <c r="L8"/>
      <c r="M8"/>
      <c r="N8"/>
      <c r="O8"/>
      <c r="P8"/>
      <c r="Q8"/>
      <c r="R8"/>
      <c r="S8"/>
    </row>
    <row r="9" spans="2:19" ht="15.75" x14ac:dyDescent="0.25">
      <c r="B9" s="47" t="s">
        <v>20</v>
      </c>
      <c r="C9" s="148" t="s">
        <v>21</v>
      </c>
      <c r="D9" s="148"/>
      <c r="E9" s="148"/>
      <c r="F9" s="148"/>
      <c r="G9" s="148"/>
      <c r="H9" s="148"/>
      <c r="I9" s="148"/>
      <c r="J9" s="70"/>
      <c r="K9"/>
      <c r="L9"/>
      <c r="M9"/>
      <c r="N9"/>
      <c r="O9"/>
      <c r="P9"/>
      <c r="Q9"/>
      <c r="R9"/>
      <c r="S9"/>
    </row>
    <row r="10" spans="2:19" ht="15.75" x14ac:dyDescent="0.25">
      <c r="B10" s="81" t="s">
        <v>22</v>
      </c>
      <c r="C10" s="51"/>
      <c r="D10" s="51"/>
      <c r="E10" s="133">
        <f>J3+5</f>
        <v>30</v>
      </c>
      <c r="F10" s="51"/>
      <c r="G10" s="51"/>
      <c r="H10" s="51"/>
      <c r="I10" s="51"/>
      <c r="J10" s="53"/>
      <c r="K10"/>
      <c r="L10"/>
      <c r="M10"/>
      <c r="N10"/>
      <c r="O10"/>
      <c r="P10"/>
      <c r="Q10"/>
      <c r="R10"/>
      <c r="S10"/>
    </row>
    <row r="11" spans="2:19" ht="15.75" x14ac:dyDescent="0.25">
      <c r="B11" s="54"/>
      <c r="C11" s="55"/>
      <c r="D11" s="55"/>
      <c r="E11" s="55"/>
      <c r="F11" s="55"/>
      <c r="G11" s="55"/>
      <c r="H11" s="64">
        <v>0</v>
      </c>
      <c r="I11" s="55"/>
      <c r="J11" s="56"/>
      <c r="K11"/>
      <c r="L11"/>
      <c r="M11"/>
      <c r="N11"/>
      <c r="O11"/>
      <c r="P11"/>
      <c r="Q11"/>
      <c r="R11"/>
      <c r="S11"/>
    </row>
    <row r="12" spans="2:19" ht="15.75" x14ac:dyDescent="0.25">
      <c r="B12" s="54"/>
      <c r="C12" s="55"/>
      <c r="D12" s="55"/>
      <c r="E12" s="55"/>
      <c r="F12" s="55"/>
      <c r="G12" s="55"/>
      <c r="H12" s="55"/>
      <c r="I12" s="55"/>
      <c r="J12" s="56"/>
      <c r="K12"/>
      <c r="L12"/>
      <c r="M12"/>
      <c r="N12"/>
      <c r="O12"/>
      <c r="P12"/>
      <c r="Q12"/>
      <c r="R12"/>
      <c r="S12"/>
    </row>
    <row r="13" spans="2:19" ht="15.75" x14ac:dyDescent="0.25">
      <c r="B13" s="54"/>
      <c r="C13" s="55"/>
      <c r="D13" s="55"/>
      <c r="E13" s="64">
        <v>0</v>
      </c>
      <c r="F13" s="55"/>
      <c r="G13" s="55"/>
      <c r="H13" s="55"/>
      <c r="I13" s="55"/>
      <c r="J13" s="56"/>
      <c r="K13"/>
      <c r="L13"/>
      <c r="M13"/>
      <c r="N13"/>
      <c r="O13"/>
      <c r="P13"/>
      <c r="Q13"/>
      <c r="R13"/>
      <c r="S13"/>
    </row>
    <row r="14" spans="2:19" ht="15.75" x14ac:dyDescent="0.25">
      <c r="B14" s="54"/>
      <c r="C14" s="55"/>
      <c r="D14" s="55"/>
      <c r="E14" s="55"/>
      <c r="F14" s="55"/>
      <c r="G14" s="55"/>
      <c r="H14" s="55"/>
      <c r="I14" s="55"/>
      <c r="J14" s="81" t="s">
        <v>22</v>
      </c>
      <c r="K14"/>
      <c r="L14"/>
      <c r="M14"/>
      <c r="N14"/>
      <c r="O14"/>
      <c r="P14"/>
      <c r="Q14"/>
      <c r="R14"/>
      <c r="S14"/>
    </row>
    <row r="15" spans="2:19" ht="15.75" x14ac:dyDescent="0.25">
      <c r="B15" s="47" t="s">
        <v>23</v>
      </c>
      <c r="C15" s="46"/>
      <c r="D15" s="57" cm="1">
        <f t="array" ref="D15">_xlfn.LET(
_xlpm.Approach_Grade,B10,
_xlpm.DesignSpeed,E10,
_xlpm.Additional_Lanes,D19,
_xlpm.Case1, C9,
_xlpm.MinorSpeed, G22,
_xlpm.ColIndexForAdjustment, _xlfn.XLOOKUP(_xlpm.DesignSpeed, Design_Col_T[DesignSpeed], Design_Col_T[Col'#]),
_xlpm.ColIndexForAdjustmentMinor, _xlfn.XLOOKUP(_xlpm.MinorSpeed, Design_Col_T[DesignSpeed], Design_Col_T[Col'#]),
_xlpm.Median1, D20,
_xlpm.VehicleClass, D18,
_xlpm.adjustmentFactor, _xlfn.XLOOKUP(_xlpm.Approach_Grade,T9_5[Approach Grade  (%)],_xlfn.CHOOSECOLS(T9_5[], _xlpm.ColIndexForAdjustment)),
_xlpm.minorGrade,G21,
_xlpm.adjustmentFactorMinorGrade, _xlfn.XLOOKUP(_xlpm.minorGrade,T9_5[Approach Grade  (%)],_xlfn.CHOOSECOLS(T9_5[], _xlpm.ColIndexForAdjustmentMinor)),
_xlfn.IFS(
_xlpm.Case1=INDEX(CaseReference[],1),
_xlfn.LET(
_xlpm.lengthOfLeg, _xlfn.XLOOKUP(_xlpm.DesignSpeed, T9_4[Design Speed (mph)],T9_4[Length of Leg (ft)]),
_xlfn.CEILING.MATH(_xlpm.lengthOfLeg*_xlpm.adjustmentFactor, 5)
),
OR(_xlpm.Case1=INDEX(CaseReference[],2), _xlpm.Case1=INDEX(CaseReference[],9), _xlpm.Case1=INDEX(CaseReference[],10)),
_xlfn.LET(
_xlpm.LaneMultiplier,_xlfn.XLOOKUP(_xlpm.VehicleClass, T9_6[Design Vehicle], T9_6[Lane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T9_6[Design Vehicle], T9_6[Time Gap (tg)(s) at Design Speed of Major Road]),
_xlpm.TimeFactor,_xlpm.TimeGap+_xlpm.GradeFactor+_xlpm.LaneFactor+_xlpm.MedianFactor,
_xlfn.CEILING.MATH(_xlpm.TimeFactor*1.47*_xlpm.DesignSpeed,5)
),
OR(_xlpm.Case1=INDEX(CaseReference[],3), _xlpm.Case1=INDEX(CaseReference[],8)),
_xlfn.LET(
_xlpm.GradeFactor, IF(_xlpm.minorGrade&lt;&gt;"−3 to +3", IF(_xlfn.NUMBERVALUE(_xlpm.minorGrade)&gt;0, 0.1*_xlpm.minorGrade, 0),0),
_xlpm.TimeGap, _xlfn.XLOOKUP(_xlpm.VehicleClass, T9_8[Design Vehicle], T9_8[Time Gap (tg)(s) at Design Speed of Major Road]),
_xlpm.TimeFactor,_xlpm.TimeGap+_xlpm.GradeFactor,
_xlfn.CEILING.MATH(_xlpm.TimeFactor*1.47*_xlpm.DesignSpeed,5)
),
_xlpm.Case1=INDEX(CaseReference[],4),
_xlfn.LET(
_xlpm.LaneMultiplier,_xlfn.XLOOKUP(_xlpm.VehicleClass, T9_10[Design Vehicle], T9_10[Lane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T9_10[Design Vehicle], T9_10[Time Gap (tg)(s) at Design Speed of Major Road]),
_xlpm.TimeFactor,_xlpm.TimeGap+_xlpm.GradeFactor+_xlpm.LaneFactor+_xlpm.MedianFactor,
_xlfn.CEILING.MATH(_xlpm.TimeFactor*1.47*_xlpm.DesignSpeed,5)),
_xlpm.Case1=INDEX(CaseReference[],5),
_xlfn.LET(
_xlpm.t_g, _xlfn.XLOOKUP(_xlpm.MinorSpeed, T9_12[Design Speed (mph)], T9_12[Design Value]),
_xlpm.TimeGap, _xlpm.t_g*_xlpm.adjustmentFactorMinorGrade,
_xlpm.LengthOfLeg, _xlfn.CEILING.MATH(1.47*_xlpm.DesignSpeed*_xlpm.TimeGap, 5),
_xlpm.LengthOfLeg),
_xlpm.Case1=INDEX(CaseReference[],6),
_xlfn.LET(
_xlpm.LaneMultiplier,_xlfn.XLOOKUP(_xlpm.VehicleClass, T9_14[Design Vehicle], T9_14[Lane Factor]),
_xlpm.LaneFactor, IF(_xlpm.Additional_Lanes&gt;0, _xlpm.LaneMultiplier*_xlpm.Additional_Lanes, 0),
_xlpm.MedianFactor, IF(_xlpm.Median1&gt;0, (_xlpm.Median1/12)*_xlpm.LaneMultiplier,0),
_xlpm.TimeGap, _xlfn.XLOOKUP(_xlpm.VehicleClass, T9_14[Design Vehicle], T9_14[Time Gap (tg)(s)]),
_xlpm.TimeFactor,_xlpm.TimeGap+_xlpm.LaneFactor+_xlpm.MedianFactor,
_xlfn.CEILING.MATH(_xlpm.TimeFactor*1.47*_xlpm.DesignSpeed,5)
),
_xlpm.Case1=INDEX(CaseReference[],7),
_xlfn.LET(
_xlpm.TimeGap, _xlfn.XLOOKUP(_xlpm.VehicleClass, T9_14[Design Vehicle], T9_14[Time Gap (tg)(s)]),
_xlfn.CEILING.MATH(_xlpm.TimeGap*1.47*_xlpm.DesignSpeed,5)),
_xlpm.Case1=INDEX(CaseReference[],11),
_xlfn.LET(
_xlpm.LaneMultiplier,_xlfn.XLOOKUP(_xlpm.VehicleClass, T9_16[Design Vehicle], T9_16[Lane Factor]),
_xlpm.LaneFactor, IF(_xlpm.Additional_Lanes&gt;0, _xlpm.LaneMultiplier*_xlpm.Additional_Lanes, 0),
_xlpm.MedianFactor, IF(_xlpm.Median1&gt;0, (_xlpm.Median1/12)*_xlpm.LaneMultiplier,0),
_xlpm.TimeGap, _xlfn.XLOOKUP(_xlpm.VehicleClass, T9_16[Design Vehicle], T9_16[Time Gap (tg)(s) at Design Speed of Major Road]),
_xlpm.TimeFactor,_xlpm.TimeGap+_xlpm.LaneFactor+_xlpm.MedianFactor,
_xlfn.CEILING.MATH(_xlpm.TimeFactor*1.47*_xlpm.DesignSpeed,5)),
_xlpm.Case1=INDEX(CaseReference[],12),
_xlfn.LET(
_xlpm.displayMessage, "N/A 0000",
_xlpm.displayMessage
)
)
)</f>
        <v>140</v>
      </c>
      <c r="E15" s="46"/>
      <c r="F15" s="55"/>
      <c r="G15" s="55"/>
      <c r="H15" s="46" t="s">
        <v>23</v>
      </c>
      <c r="I15" s="46"/>
      <c r="J15" s="71" cm="1">
        <f t="array" ref="J15">_xlfn.LET(
_xlpm.Approach_Grade,J14,
_xlpm.DesignSpeed,E10,
_xlpm.Additional_Lanes,D19,
_xlpm.Case1, C9,
_xlpm.MinorSpeed, G22,
_xlpm.ColIndexForAdjustment, _xlfn.XLOOKUP(_xlpm.DesignSpeed, Design_Col_T[DesignSpeed], Design_Col_T[Col'#]),
_xlpm.ColIndexForAdjustmentMinor, _xlfn.XLOOKUP(_xlpm.MinorSpeed, Design_Col_T[DesignSpeed], Design_Col_T[Col'#]),
_xlpm.Median1, D20,
_xlpm.VehicleClass, D18,
_xlpm.adjustmentFactor, _xlfn.XLOOKUP(_xlpm.Approach_Grade,T9_5[Approach Grade  (%)],_xlfn.CHOOSECOLS(T9_5[], _xlpm.ColIndexForAdjustment)),
_xlpm.minorGrade,G21,
_xlpm.adjustmentFactorMinorGrade, _xlfn.XLOOKUP(_xlpm.minorGrade,T9_5[Approach Grade  (%)],_xlfn.CHOOSECOLS(T9_5[], _xlpm.ColIndexForAdjustmentMinor)),
_xlfn.IFS(
_xlpm.Case1=INDEX(CaseReference[],1),
_xlfn.LET(
_xlpm.lengthOfLeg, _xlfn.XLOOKUP(_xlpm.DesignSpeed, T9_4[Design Speed (mph)],T9_4[Length of Leg (ft)]),
_xlfn.CEILING.MATH(_xlpm.lengthOfLeg*_xlpm.adjustmentFactor, 5)
),
OR(_xlpm.Case1=INDEX(CaseReference[],2), _xlpm.Case1=INDEX(CaseReference[],9), _xlpm.Case1=INDEX(CaseReference[],10)),
_xlfn.LET(
_xlpm.LaneMultiplier,_xlfn.XLOOKUP(_xlpm.VehicleClass, T9_6[Design Vehicle], T9_6[Lane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T9_6[Design Vehicle], T9_6[Time Gap (tg)(s) at Design Speed of Major Road]),
_xlpm.TimeFactor,_xlpm.TimeGap+_xlpm.GradeFactor+_xlpm.LaneFactor+_xlpm.MedianFactor,
_xlfn.CEILING.MATH(_xlpm.TimeFactor*1.47*_xlpm.DesignSpeed,5)
),
OR(_xlpm.Case1=INDEX(CaseReference[],3), _xlpm.Case1=INDEX(CaseReference[],8)),
_xlfn.LET(
_xlpm.GradeFactor, IF(_xlpm.minorGrade&lt;&gt;"−3 to +3", IF(_xlfn.NUMBERVALUE(_xlpm.minorGrade)&gt;0, 0.1*_xlpm.minorGrade, 0),0),
_xlpm.TimeGap, _xlfn.XLOOKUP(_xlpm.VehicleClass, T9_8[Design Vehicle], T9_8[Time Gap (tg)(s) at Design Speed of Major Road]),
_xlpm.TimeFactor,_xlpm.TimeGap+_xlpm.GradeFactor,
_xlfn.CEILING.MATH(_xlpm.TimeFactor*1.47*_xlpm.DesignSpeed,5)
),
_xlpm.Case1=INDEX(CaseReference[],4),
_xlfn.LET(
_xlpm.LaneMultiplier,_xlfn.XLOOKUP(_xlpm.VehicleClass, T9_10[Design Vehicle], T9_10[Lane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T9_10[Design Vehicle], T9_10[Time Gap (tg)(s) at Design Speed of Major Road]),
_xlpm.TimeFactor,_xlpm.TimeGap+_xlpm.GradeFactor+_xlpm.LaneFactor+_xlpm.MedianFactor,
_xlfn.CEILING.MATH(_xlpm.TimeFactor*1.47*_xlpm.DesignSpeed,5)),
_xlpm.Case1=INDEX(CaseReference[],5),
_xlfn.LET(
_xlpm.t_g, _xlfn.XLOOKUP(_xlpm.MinorSpeed, T9_12[Design Speed (mph)], T9_12[Design Value]),
_xlpm.TimeGap, _xlpm.t_g*_xlpm.adjustmentFactorMinorGrade,
_xlpm.LengthOfLeg, _xlfn.CEILING.MATH(1.47*_xlpm.DesignSpeed*_xlpm.TimeGap, 5),
_xlpm.LengthOfLeg),
_xlpm.Case1=INDEX(CaseReference[],6),
_xlfn.LET(
_xlpm.LaneMultiplier,_xlfn.XLOOKUP(_xlpm.VehicleClass, T9_14[Design Vehicle], T9_14[Lane Factor]),
_xlpm.LaneFactor, IF(_xlpm.Additional_Lanes&gt;0, _xlpm.LaneMultiplier*_xlpm.Additional_Lanes, 0),
_xlpm.MedianFactor, IF(_xlpm.Median1&gt;0, (_xlpm.Median1/12)*_xlpm.LaneMultiplier,0),
_xlpm.TimeGap, _xlfn.XLOOKUP(_xlpm.VehicleClass, T9_14[Design Vehicle], T9_14[Time Gap (tg)(s)]),
_xlpm.TimeFactor,_xlpm.TimeGap+_xlpm.LaneFactor+_xlpm.MedianFactor,
_xlfn.CEILING.MATH(_xlpm.TimeFactor*1.47*_xlpm.DesignSpeed,5)
),
_xlpm.Case1=INDEX(CaseReference[],7),
_xlfn.LET(
_xlpm.TimeGap, _xlfn.XLOOKUP(_xlpm.VehicleClass, T9_14[Design Vehicle], T9_14[Time Gap (tg)(s)]),
_xlfn.CEILING.MATH(_xlpm.TimeGap*1.47*_xlpm.DesignSpeed,5)),
_xlpm.Case1=INDEX(CaseReference[],11),
_xlfn.LET(
_xlpm.LaneMultiplier,_xlfn.XLOOKUP(_xlpm.VehicleClass, T9_16[Design Vehicle], T9_16[Lane Factor]),
_xlpm.LaneFactor, IF(_xlpm.Additional_Lanes&gt;0, _xlpm.LaneMultiplier*_xlpm.Additional_Lanes, 0),
_xlpm.MedianFactor, IF(_xlpm.Median1&gt;0, (_xlpm.Median1/12)*_xlpm.LaneMultiplier,0),
_xlpm.TimeGap, _xlfn.XLOOKUP(_xlpm.VehicleClass, T9_16[Design Vehicle], T9_16[Time Gap (tg)(s) at Design Speed of Major Road]),
_xlpm.TimeFactor,_xlpm.TimeGap+_xlpm.LaneFactor+_xlpm.MedianFactor,
_xlfn.CEILING.MATH(_xlpm.TimeFactor*1.47*_xlpm.DesignSpeed,5)),
_xlpm.Case1=INDEX(CaseReference[],12),
_xlfn.LET(
_xlpm.displayMessage, "N/A 0000",
_xlpm.displayMessage
)
)
)</f>
        <v>140</v>
      </c>
      <c r="K15"/>
      <c r="L15"/>
      <c r="M15"/>
      <c r="N15"/>
      <c r="O15"/>
      <c r="P15"/>
      <c r="Q15"/>
      <c r="R15"/>
      <c r="S15"/>
    </row>
    <row r="16" spans="2:19" ht="15.75" x14ac:dyDescent="0.25">
      <c r="B16" s="47"/>
      <c r="C16" s="46"/>
      <c r="D16" s="46"/>
      <c r="E16" s="46"/>
      <c r="F16" s="55"/>
      <c r="G16" s="55"/>
      <c r="H16" s="46"/>
      <c r="I16" s="46"/>
      <c r="J16" s="50"/>
      <c r="K16"/>
      <c r="L16"/>
      <c r="M16"/>
      <c r="N16"/>
      <c r="O16"/>
      <c r="P16"/>
      <c r="Q16"/>
      <c r="R16"/>
      <c r="S16"/>
    </row>
    <row r="17" spans="2:19" ht="15.75" x14ac:dyDescent="0.25">
      <c r="B17" s="47"/>
      <c r="C17" s="46"/>
      <c r="D17" s="46"/>
      <c r="E17" s="46"/>
      <c r="F17" s="55"/>
      <c r="G17" s="55"/>
      <c r="H17" s="46"/>
      <c r="I17" s="46"/>
      <c r="J17" s="50"/>
      <c r="K17"/>
      <c r="L17"/>
      <c r="M17" s="72"/>
      <c r="N17"/>
      <c r="O17"/>
      <c r="P17"/>
      <c r="Q17"/>
      <c r="R17"/>
      <c r="S17"/>
    </row>
    <row r="18" spans="2:19" ht="15.75" x14ac:dyDescent="0.25">
      <c r="B18" s="47" t="s">
        <v>24</v>
      </c>
      <c r="C18" s="46"/>
      <c r="D18" s="149" t="s">
        <v>25</v>
      </c>
      <c r="E18" s="149"/>
      <c r="F18" s="55"/>
      <c r="G18" s="55"/>
      <c r="H18" s="46"/>
      <c r="I18" s="46"/>
      <c r="J18" s="50"/>
      <c r="K18"/>
      <c r="L18"/>
      <c r="M18" s="72"/>
      <c r="N18"/>
      <c r="O18"/>
      <c r="P18"/>
      <c r="Q18"/>
      <c r="R18"/>
      <c r="S18"/>
    </row>
    <row r="19" spans="2:19" ht="15.75" x14ac:dyDescent="0.25">
      <c r="B19" s="47" t="s">
        <v>26</v>
      </c>
      <c r="C19" s="46"/>
      <c r="D19" s="149">
        <v>0</v>
      </c>
      <c r="E19" s="149"/>
      <c r="F19" s="55"/>
      <c r="G19" s="55"/>
      <c r="H19" s="46"/>
      <c r="I19"/>
      <c r="J19" s="73"/>
      <c r="K19"/>
      <c r="L19"/>
      <c r="M19"/>
      <c r="N19"/>
      <c r="O19"/>
      <c r="P19"/>
      <c r="Q19"/>
      <c r="R19"/>
      <c r="S19"/>
    </row>
    <row r="20" spans="2:19" x14ac:dyDescent="0.25">
      <c r="B20" s="47" t="s">
        <v>27</v>
      </c>
      <c r="C20" s="46"/>
      <c r="D20" s="149">
        <v>0</v>
      </c>
      <c r="E20" s="149"/>
      <c r="F20" s="55"/>
      <c r="G20" s="55"/>
      <c r="H20" s="46"/>
      <c r="I20" s="74" t="s">
        <v>28</v>
      </c>
      <c r="J20" s="75"/>
      <c r="K20" s="46"/>
      <c r="L20" s="46"/>
      <c r="M20" s="46"/>
      <c r="N20" s="46"/>
      <c r="O20" s="46"/>
      <c r="P20" s="46"/>
      <c r="Q20" s="46"/>
      <c r="R20" s="46"/>
      <c r="S20" s="46"/>
    </row>
    <row r="21" spans="2:19" x14ac:dyDescent="0.25">
      <c r="B21" s="47"/>
      <c r="C21" s="46"/>
      <c r="D21" s="46"/>
      <c r="E21" s="46"/>
      <c r="F21" s="55"/>
      <c r="G21" s="81" t="s">
        <v>22</v>
      </c>
      <c r="H21" s="46"/>
      <c r="I21" s="76" t="s">
        <v>29</v>
      </c>
      <c r="J21" s="69"/>
      <c r="K21" s="46"/>
      <c r="L21" s="46"/>
      <c r="M21" s="46"/>
      <c r="N21" s="46"/>
      <c r="O21" s="46"/>
      <c r="P21" s="46"/>
      <c r="Q21" s="46"/>
      <c r="R21" s="46"/>
      <c r="S21" s="46"/>
    </row>
    <row r="22" spans="2:19" x14ac:dyDescent="0.25">
      <c r="B22" s="47"/>
      <c r="C22" s="46"/>
      <c r="D22" s="46"/>
      <c r="E22" s="46"/>
      <c r="F22" s="55"/>
      <c r="G22" s="52">
        <f>J4+5</f>
        <v>35</v>
      </c>
      <c r="H22" s="46"/>
      <c r="I22" s="77" t="s">
        <v>30</v>
      </c>
      <c r="J22" s="78"/>
      <c r="K22" s="46"/>
      <c r="L22" s="46"/>
      <c r="M22" s="46"/>
      <c r="N22" s="46"/>
      <c r="O22" s="46"/>
      <c r="P22" s="46"/>
      <c r="Q22" s="46"/>
      <c r="R22" s="46"/>
      <c r="S22" s="46"/>
    </row>
    <row r="23" spans="2:19" x14ac:dyDescent="0.25">
      <c r="B23" s="47"/>
      <c r="C23" s="46"/>
      <c r="D23" s="46"/>
      <c r="E23" s="46"/>
      <c r="F23" s="55"/>
      <c r="G23" s="55"/>
      <c r="H23" s="46"/>
      <c r="I23" s="46"/>
      <c r="J23" s="50"/>
      <c r="K23" s="46"/>
      <c r="L23" s="46"/>
      <c r="M23" s="46"/>
      <c r="N23" s="46"/>
      <c r="O23" s="46"/>
      <c r="P23" s="46"/>
      <c r="Q23" s="46"/>
      <c r="R23" s="46"/>
      <c r="S23" s="46"/>
    </row>
    <row r="24" spans="2:19" x14ac:dyDescent="0.25">
      <c r="B24" s="58"/>
      <c r="C24" s="48"/>
      <c r="D24" s="48"/>
      <c r="E24" s="48"/>
      <c r="F24" s="59"/>
      <c r="G24" s="59"/>
      <c r="H24" s="48"/>
      <c r="I24" s="48"/>
      <c r="J24" s="49"/>
      <c r="K24" s="46"/>
      <c r="L24" s="46"/>
      <c r="M24" s="46"/>
      <c r="N24" s="46"/>
      <c r="O24" s="46"/>
      <c r="P24" s="46"/>
      <c r="Q24" s="46"/>
      <c r="R24" s="46"/>
      <c r="S24" s="46"/>
    </row>
    <row r="25" spans="2:19" x14ac:dyDescent="0.25">
      <c r="B25" s="47"/>
      <c r="C25" s="46"/>
      <c r="D25" s="46"/>
      <c r="E25" s="46"/>
      <c r="F25" s="46"/>
      <c r="G25" s="46"/>
      <c r="H25" s="46"/>
      <c r="I25" s="46"/>
      <c r="J25" s="50"/>
      <c r="K25" s="46"/>
      <c r="L25" s="46"/>
      <c r="M25" s="46"/>
      <c r="N25" s="46"/>
      <c r="O25" s="46"/>
      <c r="P25" s="46"/>
      <c r="Q25" s="46"/>
      <c r="R25" s="46"/>
      <c r="S25" s="46"/>
    </row>
    <row r="26" spans="2:19" x14ac:dyDescent="0.25">
      <c r="B26" s="67" t="s">
        <v>31</v>
      </c>
      <c r="C26" s="68"/>
      <c r="D26" s="68"/>
      <c r="E26" s="68"/>
      <c r="F26" s="68"/>
      <c r="G26" s="68"/>
      <c r="H26" s="68"/>
      <c r="I26" s="68"/>
      <c r="J26" s="69"/>
      <c r="K26" s="46"/>
      <c r="L26" s="46"/>
      <c r="M26" s="46"/>
      <c r="N26" s="46"/>
      <c r="O26" s="46"/>
      <c r="P26" s="46"/>
      <c r="Q26" s="46"/>
      <c r="R26" s="46"/>
      <c r="S26" s="46"/>
    </row>
    <row r="27" spans="2:19" x14ac:dyDescent="0.25">
      <c r="B27" s="47" t="s">
        <v>20</v>
      </c>
      <c r="C27" s="148" t="s">
        <v>32</v>
      </c>
      <c r="D27" s="148"/>
      <c r="E27" s="148"/>
      <c r="F27" s="148"/>
      <c r="G27" s="148"/>
      <c r="H27" s="148"/>
      <c r="I27" s="148"/>
      <c r="J27" s="79"/>
      <c r="K27" s="46"/>
      <c r="L27" s="46"/>
      <c r="M27" s="46"/>
      <c r="N27" s="46"/>
      <c r="O27" s="46"/>
      <c r="P27" s="46"/>
      <c r="Q27" s="46"/>
      <c r="R27" s="46"/>
      <c r="S27" s="46"/>
    </row>
    <row r="28" spans="2:19" x14ac:dyDescent="0.25">
      <c r="B28" s="81">
        <v>5</v>
      </c>
      <c r="C28" s="51"/>
      <c r="D28" s="51"/>
      <c r="E28" s="133">
        <f>J3+5</f>
        <v>30</v>
      </c>
      <c r="F28" s="51"/>
      <c r="G28" s="51"/>
      <c r="H28" s="51"/>
      <c r="I28" s="51"/>
      <c r="J28" s="53"/>
      <c r="K28" s="46"/>
      <c r="L28" s="46"/>
      <c r="M28" s="46"/>
      <c r="N28" s="46"/>
      <c r="O28" s="46"/>
      <c r="P28" s="46"/>
      <c r="Q28" s="46"/>
      <c r="R28" s="46"/>
      <c r="S28" s="46"/>
    </row>
    <row r="29" spans="2:19" x14ac:dyDescent="0.25">
      <c r="B29" s="54"/>
      <c r="C29" s="55"/>
      <c r="D29" s="55"/>
      <c r="E29" s="55"/>
      <c r="F29" s="55"/>
      <c r="G29" s="55"/>
      <c r="H29" s="55"/>
      <c r="I29" s="55"/>
      <c r="J29" s="56"/>
      <c r="K29" s="46"/>
      <c r="L29" s="46"/>
      <c r="M29" s="46"/>
      <c r="N29" s="46"/>
      <c r="O29" s="46"/>
      <c r="P29" s="46"/>
      <c r="Q29" s="46"/>
      <c r="R29" s="46"/>
      <c r="S29" s="46"/>
    </row>
    <row r="30" spans="2:19" x14ac:dyDescent="0.25">
      <c r="B30" s="54"/>
      <c r="C30" s="55"/>
      <c r="D30" s="55"/>
      <c r="E30" s="55"/>
      <c r="F30" s="55"/>
      <c r="G30" s="55"/>
      <c r="H30" s="55"/>
      <c r="I30" s="55"/>
      <c r="J30" s="56"/>
      <c r="K30" s="46"/>
      <c r="L30" s="46"/>
      <c r="M30" s="46"/>
      <c r="N30" s="46"/>
      <c r="O30" s="46"/>
      <c r="P30" s="46"/>
      <c r="Q30" s="46"/>
      <c r="R30" s="46"/>
      <c r="S30" s="46"/>
    </row>
    <row r="31" spans="2:19" x14ac:dyDescent="0.25">
      <c r="B31" s="54"/>
      <c r="C31" s="55"/>
      <c r="D31" s="55"/>
      <c r="E31" s="89">
        <v>0</v>
      </c>
      <c r="F31" s="55"/>
      <c r="G31" s="55"/>
      <c r="H31" s="55"/>
      <c r="I31" s="55"/>
      <c r="J31" s="56"/>
      <c r="K31" s="46"/>
      <c r="L31" s="46"/>
      <c r="M31" s="46"/>
      <c r="N31" s="46"/>
      <c r="O31" s="46"/>
      <c r="P31" s="46"/>
      <c r="Q31" s="46"/>
      <c r="R31" s="46"/>
      <c r="S31" s="46"/>
    </row>
    <row r="32" spans="2:19" x14ac:dyDescent="0.25">
      <c r="B32" s="54"/>
      <c r="C32" s="55"/>
      <c r="D32" s="55"/>
      <c r="E32" s="55"/>
      <c r="F32" s="55"/>
      <c r="G32" s="55"/>
      <c r="H32" s="55"/>
      <c r="I32" s="55"/>
      <c r="J32" s="56"/>
      <c r="K32" s="46"/>
      <c r="L32" s="46"/>
      <c r="M32" s="46"/>
      <c r="N32" s="46"/>
      <c r="O32" s="46"/>
      <c r="P32" s="46"/>
      <c r="Q32" s="46"/>
      <c r="R32" s="46"/>
      <c r="S32" s="46"/>
    </row>
    <row r="33" spans="2:19" x14ac:dyDescent="0.25">
      <c r="B33" s="47" t="s">
        <v>23</v>
      </c>
      <c r="C33" s="46"/>
      <c r="D33" s="57" cm="1">
        <f t="array" ref="D33">_xlfn.LET(
_xlpm.Approach_Grade,B28,
_xlpm.DesignSpeed,E28,
_xlpm.Additional_Lanes,D37,
_xlpm.Case1, C27,
_xlpm.MinorSpeed, G40,
_xlpm.ColIndexForAdjustment, _xlfn.XLOOKUP(_xlpm.DesignSpeed, Design_Col_T[DesignSpeed], Design_Col_T[Col'#]),
_xlpm.ColIndexForAdjustmentMinor, _xlfn.XLOOKUP(_xlpm.MinorSpeed, Design_Col_T[DesignSpeed], Design_Col_T[Col'#]),
_xlpm.Median1, D38,
_xlpm.VehicleClass, D36,
_xlpm.adjustmentFactor, _xlfn.XLOOKUP(_xlpm.Approach_Grade,T9_5[Approach Grade  (%)],_xlfn.CHOOSECOLS(T9_5[], _xlpm.ColIndexForAdjustment)),
_xlpm.minorGrade,G39,
_xlpm.adjustmentFactorMinorGrade, _xlfn.XLOOKUP(_xlpm.minorGrade,T9_5[Approach Grade  (%)],_xlfn.CHOOSECOLS(T9_5[], _xlpm.ColIndexForAdjustmentMinor)),
_xlfn.IFS(
_xlpm.Case1=INDEX(CaseReference[],1),
_xlfn.LET(
_xlpm.lengthOfLeg, _xlfn.XLOOKUP(_xlpm.DesignSpeed, T9_4[Design Speed (mph)],T9_4[Length of Leg (ft)]),
_xlfn.CEILING.MATH(_xlpm.lengthOfLeg*_xlpm.adjustmentFactor, 5)
),
OR(_xlpm.Case1=INDEX(CaseReference[],2), _xlpm.Case1=INDEX(CaseReference[],9), _xlpm.Case1=INDEX(CaseReference[],10)),
_xlfn.LET(
_xlpm.LaneMultiplier,_xlfn.XLOOKUP(_xlpm.VehicleClass, T9_6[Design Vehicle], T9_6[Lane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T9_6[Design Vehicle], T9_6[Time Gap (tg)(s) at Design Speed of Major Road]),
_xlpm.TimeFactor,_xlpm.TimeGap+_xlpm.GradeFactor+_xlpm.LaneFactor+_xlpm.MedianFactor,
_xlfn.CEILING.MATH(_xlpm.TimeFactor*1.47*_xlpm.DesignSpeed,5)
),
OR(_xlpm.Case1=INDEX(CaseReference[],3), _xlpm.Case1=INDEX(CaseReference[],8)),
_xlfn.LET(
_xlpm.GradeFactor, IF(_xlpm.minorGrade&lt;&gt;"−3 to +3", IF(_xlfn.NUMBERVALUE(_xlpm.minorGrade)&gt;0, 0.1*_xlpm.minorGrade, 0),0),
_xlpm.TimeGap, _xlfn.XLOOKUP(_xlpm.VehicleClass, T9_8[Design Vehicle], T9_8[Time Gap (tg)(s) at Design Speed of Major Road]),
_xlpm.TimeFactor,_xlpm.TimeGap+_xlpm.GradeFactor,
_xlfn.CEILING.MATH(_xlpm.TimeFactor*1.47*_xlpm.DesignSpeed,5)
),
_xlpm.Case1=INDEX(CaseReference[],4),
_xlfn.LET(
_xlpm.LaneMultiplier,_xlfn.XLOOKUP(_xlpm.VehicleClass, T9_10[Design Vehicle], T9_10[Lane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T9_10[Design Vehicle], T9_10[Time Gap (tg)(s) at Design Speed of Major Road]),
_xlpm.TimeFactor,_xlpm.TimeGap+_xlpm.GradeFactor+_xlpm.LaneFactor+_xlpm.MedianFactor,
_xlfn.CEILING.MATH(_xlpm.TimeFactor*1.47*_xlpm.DesignSpeed,5)),
_xlpm.Case1=INDEX(CaseReference[],5),
_xlfn.LET(
_xlpm.t_g, _xlfn.XLOOKUP(_xlpm.MinorSpeed, T9_12[Design Speed (mph)], T9_12[Design Value]),
_xlpm.TimeGap, _xlpm.t_g*_xlpm.adjustmentFactorMinorGrade,
_xlpm.LengthOfLeg, _xlfn.CEILING.MATH(1.47*_xlpm.DesignSpeed*_xlpm.TimeGap, 5),
_xlpm.LengthOfLeg),
_xlpm.Case1=INDEX(CaseReference[],6),
_xlfn.LET(
_xlpm.LaneMultiplier,_xlfn.XLOOKUP(_xlpm.VehicleClass, T9_14[Design Vehicle], T9_14[Lane Factor]),
_xlpm.LaneFactor, IF(_xlpm.Additional_Lanes&gt;0, _xlpm.LaneMultiplier*_xlpm.Additional_Lanes, 0),
_xlpm.MedianFactor, IF(_xlpm.Median1&gt;0, (_xlpm.Median1/12)*_xlpm.LaneMultiplier,0),
_xlpm.TimeGap, _xlfn.XLOOKUP(_xlpm.VehicleClass, T9_14[Design Vehicle], T9_14[Time Gap (tg)(s)]),
_xlpm.TimeFactor,_xlpm.TimeGap+_xlpm.LaneFactor+_xlpm.MedianFactor,
_xlfn.CEILING.MATH(_xlpm.TimeFactor*1.47*_xlpm.DesignSpeed,5)
),
_xlpm.Case1=INDEX(CaseReference[],7),
_xlfn.LET(
_xlpm.TimeGap, _xlfn.XLOOKUP(_xlpm.VehicleClass, T9_14[Design Vehicle], T9_14[Time Gap (tg)(s)]),
_xlfn.CEILING.MATH(_xlpm.TimeGap*1.47*_xlpm.DesignSpeed,5)),
_xlpm.Case1=INDEX(CaseReference[],11),
_xlfn.LET(
_xlpm.LaneMultiplier,_xlfn.XLOOKUP(_xlpm.VehicleClass, T9_16[Design Vehicle], T9_16[Lane Factor]),
_xlpm.LaneFactor, IF(_xlpm.Additional_Lanes&gt;0, _xlpm.LaneMultiplier*_xlpm.Additional_Lanes, 0),
_xlpm.MedianFactor, IF(_xlpm.Median1&gt;0, (_xlpm.Median1/12)*_xlpm.LaneMultiplier,0),
_xlpm.TimeGap, _xlfn.XLOOKUP(_xlpm.VehicleClass, T9_16[Design Vehicle], T9_16[Time Gap (tg)(s) at Design Speed of Major Road]),
_xlpm.TimeFactor,_xlpm.TimeGap+_xlpm.LaneFactor+_xlpm.MedianFactor,
_xlfn.CEILING.MATH(_xlpm.TimeFactor*1.47*_xlpm.DesignSpeed,5)),
_xlpm.Case1=INDEX(CaseReference[],12),
_xlfn.LET(
_xlpm.displayMessage, "N/A 0000",
_xlpm.displayMessage
)
)
)</f>
        <v>290</v>
      </c>
      <c r="E33" s="46"/>
      <c r="F33" s="55"/>
      <c r="G33" s="55"/>
      <c r="H33" s="46"/>
      <c r="I33" s="46"/>
      <c r="J33" s="50"/>
      <c r="K33" s="46"/>
      <c r="L33" s="46"/>
      <c r="M33" s="46"/>
      <c r="N33" s="46"/>
      <c r="O33" s="46"/>
      <c r="P33" s="46"/>
      <c r="Q33" s="46"/>
      <c r="R33" s="46"/>
      <c r="S33" s="46"/>
    </row>
    <row r="34" spans="2:19" x14ac:dyDescent="0.25">
      <c r="B34" s="47"/>
      <c r="C34" s="46"/>
      <c r="D34" s="46"/>
      <c r="E34" s="46"/>
      <c r="F34" s="55"/>
      <c r="G34" s="55"/>
      <c r="H34" s="46"/>
      <c r="I34" s="46"/>
      <c r="J34" s="50"/>
      <c r="K34" s="46"/>
      <c r="L34" s="46"/>
      <c r="M34" s="46"/>
      <c r="N34" s="46"/>
      <c r="O34" s="46"/>
      <c r="P34" s="46"/>
      <c r="Q34" s="46"/>
      <c r="R34" s="46"/>
      <c r="S34" s="46"/>
    </row>
    <row r="35" spans="2:19" x14ac:dyDescent="0.25">
      <c r="B35" s="47"/>
      <c r="C35" s="46"/>
      <c r="D35" s="46"/>
      <c r="E35" s="46"/>
      <c r="F35" s="55"/>
      <c r="G35" s="55"/>
      <c r="H35" s="46"/>
      <c r="I35" s="46"/>
      <c r="J35" s="50"/>
      <c r="K35" s="46"/>
      <c r="L35" s="46"/>
      <c r="M35" s="46"/>
      <c r="N35" s="46"/>
      <c r="O35" s="46"/>
      <c r="P35" s="46"/>
      <c r="Q35" s="46"/>
      <c r="R35" s="46"/>
      <c r="S35" s="46"/>
    </row>
    <row r="36" spans="2:19" x14ac:dyDescent="0.25">
      <c r="B36" s="47" t="s">
        <v>24</v>
      </c>
      <c r="C36" s="46"/>
      <c r="D36" s="149" t="s">
        <v>25</v>
      </c>
      <c r="E36" s="149"/>
      <c r="F36" s="55"/>
      <c r="G36" s="55"/>
      <c r="H36" s="46"/>
      <c r="I36" s="46"/>
      <c r="J36" s="50"/>
      <c r="K36" s="46"/>
      <c r="L36" s="46"/>
      <c r="M36" s="46"/>
      <c r="N36" s="46"/>
      <c r="O36" s="46"/>
      <c r="P36" s="46"/>
      <c r="Q36" s="46"/>
      <c r="R36" s="46"/>
      <c r="S36" s="46"/>
    </row>
    <row r="37" spans="2:19" x14ac:dyDescent="0.25">
      <c r="B37" s="47" t="s">
        <v>26</v>
      </c>
      <c r="C37" s="46"/>
      <c r="D37" s="149">
        <v>0</v>
      </c>
      <c r="E37" s="149"/>
      <c r="F37" s="55"/>
      <c r="G37" s="55"/>
      <c r="H37" s="46"/>
      <c r="I37" s="46"/>
      <c r="J37" s="50"/>
      <c r="K37" s="46"/>
      <c r="L37" s="46"/>
      <c r="M37" s="46"/>
      <c r="N37" s="46"/>
      <c r="O37" s="46"/>
      <c r="P37" s="46"/>
      <c r="Q37" s="46"/>
      <c r="R37" s="46"/>
      <c r="S37" s="46"/>
    </row>
    <row r="38" spans="2:19" x14ac:dyDescent="0.25">
      <c r="B38" s="47" t="s">
        <v>27</v>
      </c>
      <c r="C38" s="46"/>
      <c r="D38" s="149">
        <v>0</v>
      </c>
      <c r="E38" s="149"/>
      <c r="F38" s="55"/>
      <c r="G38" s="55"/>
      <c r="H38" s="46"/>
      <c r="I38" s="74" t="s">
        <v>28</v>
      </c>
      <c r="J38" s="75"/>
      <c r="K38" s="46"/>
      <c r="L38" s="46"/>
      <c r="M38" s="46"/>
      <c r="N38" s="46"/>
      <c r="O38" s="46"/>
      <c r="P38" s="46"/>
      <c r="Q38" s="46"/>
      <c r="R38" s="46"/>
      <c r="S38" s="46"/>
    </row>
    <row r="39" spans="2:19" x14ac:dyDescent="0.25">
      <c r="B39" s="47"/>
      <c r="C39" s="46"/>
      <c r="D39" s="46"/>
      <c r="E39" s="46"/>
      <c r="F39" s="55"/>
      <c r="G39" s="81">
        <v>-4</v>
      </c>
      <c r="H39" s="46"/>
      <c r="I39" s="76" t="s">
        <v>29</v>
      </c>
      <c r="J39" s="69"/>
      <c r="K39" s="46"/>
      <c r="L39" s="46"/>
      <c r="M39" s="46"/>
      <c r="N39" s="46"/>
      <c r="O39" s="46"/>
      <c r="P39" s="46"/>
      <c r="Q39" s="46"/>
      <c r="R39" s="46"/>
      <c r="S39" s="46"/>
    </row>
    <row r="40" spans="2:19" x14ac:dyDescent="0.25">
      <c r="B40" s="47"/>
      <c r="C40" s="46"/>
      <c r="D40" s="46"/>
      <c r="E40" s="46"/>
      <c r="F40" s="55"/>
      <c r="G40" s="52">
        <f>J4+5</f>
        <v>35</v>
      </c>
      <c r="H40" s="46"/>
      <c r="I40" s="77" t="s">
        <v>30</v>
      </c>
      <c r="J40" s="78"/>
      <c r="K40" s="46"/>
      <c r="L40" s="46"/>
      <c r="M40" s="46"/>
      <c r="N40" s="46"/>
      <c r="O40" s="46"/>
      <c r="P40" s="46"/>
      <c r="Q40" s="46"/>
      <c r="R40" s="46"/>
      <c r="S40" s="46"/>
    </row>
    <row r="41" spans="2:19" x14ac:dyDescent="0.25">
      <c r="B41" s="47"/>
      <c r="C41" s="46"/>
      <c r="D41" s="46" t="str">
        <f>IF(D33="N/A 0000", "NOT APPLICABLE", "")</f>
        <v/>
      </c>
      <c r="E41" s="46"/>
      <c r="F41" s="55"/>
      <c r="G41" s="55"/>
      <c r="H41" s="46" t="str">
        <f>IF(D33="N/A 0000", "NOT APPLICABLE", "")</f>
        <v/>
      </c>
      <c r="I41" s="46"/>
      <c r="J41" s="50"/>
      <c r="K41" s="46"/>
      <c r="L41" s="46"/>
      <c r="M41" s="46"/>
      <c r="N41" s="46"/>
      <c r="O41" s="46"/>
      <c r="P41" s="46"/>
      <c r="Q41" s="46"/>
      <c r="R41" s="46"/>
      <c r="S41" s="46"/>
    </row>
    <row r="42" spans="2:19" x14ac:dyDescent="0.25">
      <c r="B42" s="58"/>
      <c r="C42" s="48"/>
      <c r="D42" s="48"/>
      <c r="E42" s="48"/>
      <c r="F42" s="59"/>
      <c r="G42" s="59"/>
      <c r="H42" s="48"/>
      <c r="I42" s="48"/>
      <c r="J42" s="49"/>
      <c r="K42" s="46"/>
      <c r="L42" s="46"/>
      <c r="M42" s="46"/>
      <c r="N42" s="46"/>
      <c r="O42" s="46"/>
      <c r="P42" s="46"/>
      <c r="Q42" s="46"/>
      <c r="R42" s="46"/>
      <c r="S42" s="46"/>
    </row>
    <row r="46" spans="2:19" x14ac:dyDescent="0.25">
      <c r="B46" s="60"/>
      <c r="C46" s="61"/>
      <c r="D46" s="61"/>
      <c r="E46" s="61"/>
      <c r="F46" s="61"/>
      <c r="G46" s="61"/>
      <c r="H46" s="61"/>
      <c r="I46" s="61"/>
      <c r="J46" s="80"/>
      <c r="K46" s="46"/>
      <c r="L46" s="46"/>
      <c r="M46" s="46"/>
      <c r="N46" s="46"/>
      <c r="O46" s="46"/>
      <c r="P46" s="46"/>
      <c r="Q46" s="46"/>
      <c r="R46" s="46"/>
      <c r="S46" s="46"/>
    </row>
    <row r="47" spans="2:19" x14ac:dyDescent="0.25">
      <c r="B47" s="47"/>
      <c r="C47" s="46"/>
      <c r="D47" s="46"/>
      <c r="E47" s="46"/>
      <c r="F47" s="46"/>
      <c r="G47" s="46"/>
      <c r="H47" s="46"/>
      <c r="I47" s="46"/>
      <c r="J47" s="50"/>
      <c r="K47" s="46"/>
      <c r="L47" s="46"/>
      <c r="M47" s="46"/>
      <c r="N47" s="46"/>
      <c r="O47" s="46"/>
      <c r="P47" s="46"/>
      <c r="Q47" s="46"/>
      <c r="R47" s="46"/>
      <c r="S47" s="46"/>
    </row>
    <row r="48" spans="2:19" x14ac:dyDescent="0.25">
      <c r="B48" s="141" t="s">
        <v>3</v>
      </c>
      <c r="C48" s="142"/>
      <c r="D48" s="142"/>
      <c r="E48" s="142"/>
      <c r="F48" s="142"/>
      <c r="G48" s="142"/>
      <c r="H48" s="142"/>
      <c r="I48" s="142"/>
      <c r="J48" s="143"/>
      <c r="K48" s="46"/>
      <c r="L48" s="46"/>
      <c r="M48" s="46"/>
      <c r="N48" s="46"/>
      <c r="O48" s="46"/>
      <c r="P48" s="46"/>
      <c r="Q48" s="46"/>
      <c r="R48" s="46"/>
      <c r="S48" s="46"/>
    </row>
    <row r="49" spans="2:19" x14ac:dyDescent="0.25">
      <c r="B49" s="47" t="s">
        <v>4</v>
      </c>
      <c r="C49" s="46"/>
      <c r="D49" s="144" t="str">
        <f>D2</f>
        <v>XXX</v>
      </c>
      <c r="E49" s="144"/>
      <c r="F49" s="144"/>
      <c r="G49" s="46" t="s">
        <v>6</v>
      </c>
      <c r="H49" s="46"/>
      <c r="I49" s="144" t="str">
        <f>I2</f>
        <v>XXXXXX</v>
      </c>
      <c r="J49" s="147"/>
      <c r="K49" s="46"/>
      <c r="L49" s="46"/>
      <c r="M49" s="46"/>
      <c r="N49" s="46"/>
      <c r="O49" s="46"/>
      <c r="P49" s="46"/>
      <c r="Q49" s="46"/>
      <c r="R49" s="46"/>
      <c r="S49" s="46"/>
    </row>
    <row r="50" spans="2:19" x14ac:dyDescent="0.25">
      <c r="B50" s="47" t="s">
        <v>8</v>
      </c>
      <c r="C50" s="84" t="str">
        <f>C3</f>
        <v>XXX</v>
      </c>
      <c r="D50" s="46" t="s">
        <v>9</v>
      </c>
      <c r="E50" s="84" t="str">
        <f>E3</f>
        <v>XXX</v>
      </c>
      <c r="F50" s="46" t="s">
        <v>10</v>
      </c>
      <c r="G50" s="84" t="str">
        <f>G3</f>
        <v>XXXX</v>
      </c>
      <c r="H50" s="46" t="s">
        <v>158</v>
      </c>
      <c r="I50" s="46"/>
      <c r="J50" s="87">
        <v>30</v>
      </c>
      <c r="K50" s="46"/>
      <c r="L50" s="46"/>
      <c r="M50" s="46"/>
      <c r="N50" s="46"/>
      <c r="O50" s="46"/>
      <c r="P50" s="46"/>
      <c r="Q50" s="46"/>
      <c r="R50" s="46"/>
      <c r="S50" s="46"/>
    </row>
    <row r="51" spans="2:19" ht="15.75" x14ac:dyDescent="0.25">
      <c r="B51" s="47" t="s">
        <v>12</v>
      </c>
      <c r="C51" s="46"/>
      <c r="D51" s="144" t="str">
        <f>D4</f>
        <v>XXX</v>
      </c>
      <c r="E51" s="144"/>
      <c r="F51" s="144"/>
      <c r="G51" s="144"/>
      <c r="H51" s="46" t="s">
        <v>157</v>
      </c>
      <c r="I51" s="46"/>
      <c r="J51" s="88">
        <v>30</v>
      </c>
      <c r="K51"/>
      <c r="L51"/>
      <c r="M51"/>
      <c r="N51"/>
      <c r="O51"/>
      <c r="P51"/>
      <c r="Q51"/>
      <c r="R51"/>
      <c r="S51"/>
    </row>
    <row r="52" spans="2:19" ht="15.75" x14ac:dyDescent="0.25">
      <c r="B52" s="47"/>
      <c r="C52" s="46"/>
      <c r="D52" s="66"/>
      <c r="E52" s="66"/>
      <c r="F52" s="66"/>
      <c r="G52" s="63"/>
      <c r="H52" s="46" t="s">
        <v>13</v>
      </c>
      <c r="I52" s="154" t="s">
        <v>14</v>
      </c>
      <c r="J52" s="155"/>
      <c r="K52"/>
      <c r="L52"/>
      <c r="M52"/>
      <c r="N52"/>
      <c r="O52"/>
      <c r="P52"/>
      <c r="Q52"/>
      <c r="R52"/>
      <c r="S52"/>
    </row>
    <row r="53" spans="2:19" ht="15.75" x14ac:dyDescent="0.25">
      <c r="B53" s="47" t="s">
        <v>15</v>
      </c>
      <c r="C53" s="46"/>
      <c r="D53" s="46"/>
      <c r="E53" s="46" t="s">
        <v>16</v>
      </c>
      <c r="F53" s="46"/>
      <c r="G53" s="84" t="str">
        <f>G6</f>
        <v>N/A</v>
      </c>
      <c r="H53" s="46" t="s">
        <v>18</v>
      </c>
      <c r="I53" s="46"/>
      <c r="J53" s="83" t="str">
        <f>J6</f>
        <v>N/A</v>
      </c>
      <c r="K53"/>
      <c r="L53"/>
      <c r="M53"/>
      <c r="N53"/>
      <c r="O53"/>
      <c r="P53"/>
      <c r="Q53"/>
      <c r="R53"/>
      <c r="S53"/>
    </row>
    <row r="54" spans="2:19" ht="15.75" x14ac:dyDescent="0.25">
      <c r="B54" s="47"/>
      <c r="C54" s="46"/>
      <c r="D54" s="46"/>
      <c r="E54" s="46"/>
      <c r="F54" s="46"/>
      <c r="G54" s="46"/>
      <c r="H54" s="46"/>
      <c r="I54" s="46"/>
      <c r="J54" s="50"/>
      <c r="K54"/>
      <c r="L54"/>
      <c r="M54"/>
      <c r="N54"/>
      <c r="O54"/>
      <c r="P54"/>
      <c r="Q54"/>
      <c r="R54"/>
      <c r="S54"/>
    </row>
    <row r="55" spans="2:19" ht="15.75" x14ac:dyDescent="0.25">
      <c r="B55" s="67" t="s">
        <v>33</v>
      </c>
      <c r="C55" s="68"/>
      <c r="D55" s="68"/>
      <c r="E55" s="68"/>
      <c r="F55" s="68"/>
      <c r="G55" s="68"/>
      <c r="H55" s="68"/>
      <c r="I55" s="68"/>
      <c r="J55" s="69"/>
      <c r="K55"/>
      <c r="L55"/>
      <c r="M55"/>
      <c r="N55"/>
      <c r="O55"/>
      <c r="P55"/>
      <c r="Q55"/>
      <c r="R55"/>
      <c r="S55"/>
    </row>
    <row r="56" spans="2:19" ht="15.75" x14ac:dyDescent="0.25">
      <c r="B56" s="47" t="s">
        <v>20</v>
      </c>
      <c r="C56" s="148" t="s">
        <v>34</v>
      </c>
      <c r="D56" s="148"/>
      <c r="E56" s="148"/>
      <c r="F56" s="148"/>
      <c r="G56" s="148"/>
      <c r="H56" s="148"/>
      <c r="I56" s="148"/>
      <c r="J56" s="79"/>
      <c r="K56"/>
      <c r="L56"/>
      <c r="M56"/>
      <c r="N56"/>
      <c r="O56"/>
      <c r="P56"/>
      <c r="Q56"/>
      <c r="R56"/>
      <c r="S56"/>
    </row>
    <row r="57" spans="2:19" ht="15.75" x14ac:dyDescent="0.25">
      <c r="B57" s="81" t="s">
        <v>22</v>
      </c>
      <c r="C57" s="51"/>
      <c r="D57" s="51"/>
      <c r="E57" s="133">
        <f>J50+5</f>
        <v>35</v>
      </c>
      <c r="F57" s="51"/>
      <c r="G57" s="51"/>
      <c r="H57" s="51"/>
      <c r="I57" s="51"/>
      <c r="J57" s="53"/>
      <c r="K57"/>
      <c r="L57"/>
      <c r="M57"/>
      <c r="N57"/>
      <c r="O57"/>
      <c r="P57"/>
      <c r="Q57"/>
      <c r="R57"/>
      <c r="S57"/>
    </row>
    <row r="58" spans="2:19" ht="15.75" x14ac:dyDescent="0.25">
      <c r="B58" s="54"/>
      <c r="C58" s="55"/>
      <c r="D58" s="55"/>
      <c r="E58" s="55"/>
      <c r="F58" s="55"/>
      <c r="G58" s="55"/>
      <c r="H58" s="89">
        <v>0</v>
      </c>
      <c r="I58" s="55"/>
      <c r="J58" s="56"/>
      <c r="K58"/>
      <c r="L58"/>
      <c r="M58"/>
      <c r="N58"/>
      <c r="O58"/>
      <c r="P58"/>
      <c r="Q58"/>
      <c r="R58"/>
      <c r="S58"/>
    </row>
    <row r="59" spans="2:19" ht="15.75" x14ac:dyDescent="0.25">
      <c r="B59" s="54"/>
      <c r="C59" s="55"/>
      <c r="D59" s="55"/>
      <c r="E59" s="55"/>
      <c r="F59" s="55"/>
      <c r="G59" s="55"/>
      <c r="H59" s="55"/>
      <c r="I59" s="55"/>
      <c r="J59" s="56"/>
      <c r="K59"/>
      <c r="L59"/>
      <c r="M59"/>
      <c r="N59"/>
      <c r="O59"/>
      <c r="P59"/>
      <c r="Q59"/>
      <c r="R59"/>
      <c r="S59"/>
    </row>
    <row r="60" spans="2:19" ht="15.75" x14ac:dyDescent="0.25">
      <c r="B60" s="54"/>
      <c r="C60" s="55"/>
      <c r="D60" s="89">
        <v>0</v>
      </c>
      <c r="E60" s="55"/>
      <c r="F60" s="55"/>
      <c r="G60" s="55"/>
      <c r="H60" s="55"/>
      <c r="I60" s="55"/>
      <c r="J60" s="56"/>
      <c r="K60"/>
      <c r="L60"/>
      <c r="M60"/>
      <c r="N60"/>
      <c r="O60"/>
      <c r="P60"/>
      <c r="Q60"/>
      <c r="R60"/>
      <c r="S60"/>
    </row>
    <row r="61" spans="2:19" ht="15.75" x14ac:dyDescent="0.25">
      <c r="B61" s="54"/>
      <c r="C61" s="55"/>
      <c r="D61" s="55"/>
      <c r="E61" s="55"/>
      <c r="F61" s="55"/>
      <c r="G61" s="55"/>
      <c r="H61" s="55"/>
      <c r="I61" s="55"/>
      <c r="J61" s="81" t="s">
        <v>22</v>
      </c>
      <c r="K61"/>
      <c r="L61"/>
      <c r="M61"/>
      <c r="N61"/>
      <c r="O61"/>
      <c r="P61"/>
      <c r="Q61"/>
      <c r="R61"/>
      <c r="S61"/>
    </row>
    <row r="62" spans="2:19" ht="15.75" x14ac:dyDescent="0.25">
      <c r="B62" s="47" t="s">
        <v>23</v>
      </c>
      <c r="C62" s="46"/>
      <c r="D62" s="57" cm="1">
        <f t="array" ref="D62">_xlfn.LET(
_xlpm.Approach_Grade,B57,
_xlpm.DesignSpeed,E57,
_xlpm.Additional_Lanes,D66,
_xlpm.Case1, C56,
_xlpm.MinorSpeed, G69,
_xlpm.ColIndexForAdjustment, _xlfn.XLOOKUP(_xlpm.DesignSpeed, Design_Col_T[DesignSpeed], Design_Col_T[Col'#]),
_xlpm.ColIndexForAdjustmentMinor, _xlfn.XLOOKUP(_xlpm.MinorSpeed, Design_Col_T[DesignSpeed], Design_Col_T[Col'#]),
_xlpm.Median1, D67,
_xlpm.VehicleClass, D65,
_xlpm.adjustmentFactor, _xlfn.XLOOKUP(_xlpm.Approach_Grade,T9_5[Approach Grade  (%)],_xlfn.CHOOSECOLS(T9_5[], _xlpm.ColIndexForAdjustment)),
_xlpm.minorGrade,G68,
_xlpm.adjustmentFactorMinorGrade, _xlfn.XLOOKUP(_xlpm.minorGrade,T9_5[Approach Grade  (%)],_xlfn.CHOOSECOLS(T9_5[], _xlpm.ColIndexForAdjustmentMinor)),
_xlfn.IFS(
_xlpm.Case1=INDEX(CaseReference[],1),
_xlfn.LET(
_xlpm.lengthOfLeg, _xlfn.XLOOKUP(_xlpm.DesignSpeed, T9_4[Design Speed (mph)],T9_4[Length of Leg (ft)]),
_xlfn.CEILING.MATH(_xlpm.lengthOfLeg*_xlpm.adjustmentFactor, 5)
),
OR(_xlpm.Case1=INDEX(CaseReference[],2), _xlpm.Case1=INDEX(CaseReference[],9), _xlpm.Case1=INDEX(CaseReference[],10)),
_xlfn.LET(
_xlpm.LaneMultiplier,_xlfn.XLOOKUP(_xlpm.VehicleClass, T9_6[Design Vehicle], T9_6[Lane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T9_6[Design Vehicle], T9_6[Time Gap (tg)(s) at Design Speed of Major Road]),
_xlpm.TimeFactor,_xlpm.TimeGap+_xlpm.GradeFactor+_xlpm.LaneFactor+_xlpm.MedianFactor,
_xlfn.CEILING.MATH(_xlpm.TimeFactor*1.47*_xlpm.DesignSpeed,5)
),
OR(_xlpm.Case1=INDEX(CaseReference[],3), _xlpm.Case1=INDEX(CaseReference[],8)),
_xlfn.LET(
_xlpm.GradeFactor, IF(_xlpm.minorGrade&lt;&gt;"−3 to +3", IF(_xlfn.NUMBERVALUE(_xlpm.minorGrade)&gt;0, 0.1*_xlpm.minorGrade, 0),0),
_xlpm.TimeGap, _xlfn.XLOOKUP(_xlpm.VehicleClass, T9_8[Design Vehicle], T9_8[Time Gap (tg)(s) at Design Speed of Major Road]),
_xlpm.TimeFactor,_xlpm.TimeGap+_xlpm.GradeFactor,
_xlfn.CEILING.MATH(_xlpm.TimeFactor*1.47*_xlpm.DesignSpeed,5)
),
_xlpm.Case1=INDEX(CaseReference[],4),
_xlfn.LET(
_xlpm.LaneMultiplier,_xlfn.XLOOKUP(_xlpm.VehicleClass, T9_10[Design Vehicle], T9_10[Lane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T9_10[Design Vehicle], T9_10[Time Gap (tg)(s) at Design Speed of Major Road]),
_xlpm.TimeFactor,_xlpm.TimeGap+_xlpm.GradeFactor+_xlpm.LaneFactor+_xlpm.MedianFactor,
_xlfn.CEILING.MATH(_xlpm.TimeFactor*1.47*_xlpm.DesignSpeed,5)),
_xlpm.Case1=INDEX(CaseReference[],5),
_xlfn.LET(
_xlpm.t_g, _xlfn.XLOOKUP(_xlpm.MinorSpeed, T9_12[Design Speed (mph)], T9_12[Design Value]),
_xlpm.TimeGap, _xlpm.t_g*_xlpm.adjustmentFactorMinorGrade,
_xlpm.LengthOfLeg, _xlfn.CEILING.MATH(1.47*_xlpm.DesignSpeed*_xlpm.TimeGap, 5),
_xlpm.LengthOfLeg),
_xlpm.Case1=INDEX(CaseReference[],6),
_xlfn.LET(
_xlpm.LaneMultiplier,_xlfn.XLOOKUP(_xlpm.VehicleClass, T9_14[Design Vehicle], T9_14[Lane Factor]),
_xlpm.LaneFactor, IF(_xlpm.Additional_Lanes&gt;0, _xlpm.LaneMultiplier*_xlpm.Additional_Lanes, 0),
_xlpm.MedianFactor, IF(_xlpm.Median1&gt;0, (_xlpm.Median1/12)*_xlpm.LaneMultiplier,0),
_xlpm.TimeGap, _xlfn.XLOOKUP(_xlpm.VehicleClass, T9_14[Design Vehicle], T9_14[Time Gap (tg)(s)]),
_xlpm.TimeFactor,_xlpm.TimeGap+_xlpm.LaneFactor+_xlpm.MedianFactor,
_xlfn.CEILING.MATH(_xlpm.TimeFactor*1.47*_xlpm.DesignSpeed,5)
),
_xlpm.Case1=INDEX(CaseReference[],7),
_xlfn.LET(
_xlpm.TimeGap, _xlfn.XLOOKUP(_xlpm.VehicleClass, T9_14[Design Vehicle], T9_14[Time Gap (tg)(s)]),
_xlfn.CEILING.MATH(_xlpm.TimeGap*1.47*_xlpm.DesignSpeed,5)),
_xlpm.Case1=INDEX(CaseReference[],11),
_xlfn.LET(
_xlpm.LaneMultiplier,_xlfn.XLOOKUP(_xlpm.VehicleClass, T9_16[Design Vehicle], T9_16[Lane Factor]),
_xlpm.LaneFactor, IF(_xlpm.Additional_Lanes&gt;0, _xlpm.LaneMultiplier*_xlpm.Additional_Lanes, 0),
_xlpm.MedianFactor, IF(_xlpm.Median1&gt;0, (_xlpm.Median1/12)*_xlpm.LaneMultiplier,0),
_xlpm.TimeGap, _xlfn.XLOOKUP(_xlpm.VehicleClass, T9_16[Design Vehicle], T9_16[Time Gap (tg)(s) at Design Speed of Major Road]),
_xlpm.TimeFactor,_xlpm.TimeGap+_xlpm.LaneFactor+_xlpm.MedianFactor,
_xlfn.CEILING.MATH(_xlpm.TimeFactor*1.47*_xlpm.DesignSpeed,5)),
_xlpm.Case1=INDEX(CaseReference[],12),
_xlfn.LET(
_xlpm.displayMessage, "N/A 0000",
_xlpm.displayMessage
)
)
)</f>
        <v>285</v>
      </c>
      <c r="E62" s="46"/>
      <c r="F62" s="55"/>
      <c r="G62" s="55"/>
      <c r="H62" s="46" t="s">
        <v>23</v>
      </c>
      <c r="I62" s="46"/>
      <c r="J62" s="71" cm="1">
        <f t="array" ref="J62">_xlfn.LET(
_xlpm.Approach_Grade,J61,
_xlpm.DesignSpeed,E57,
_xlpm.Additional_Lanes,D66,
_xlpm.Case1, C56,
_xlpm.MinorSpeed, G69,
_xlpm.ColIndexForAdjustment, _xlfn.XLOOKUP(_xlpm.DesignSpeed, Design_Col_T[DesignSpeed], Design_Col_T[Col'#]),
_xlpm.ColIndexForAdjustmentMinor, _xlfn.XLOOKUP(_xlpm.MinorSpeed, Design_Col_T[DesignSpeed], Design_Col_T[Col'#]),
_xlpm.Median1, D67,
_xlpm.VehicleClass, D65,
_xlpm.adjustmentFactor, _xlfn.XLOOKUP(_xlpm.Approach_Grade,T9_5[Approach Grade  (%)],_xlfn.CHOOSECOLS(T9_5[], _xlpm.ColIndexForAdjustment)),
_xlpm.minorGrade,G68,
_xlpm.adjustmentFactorMinorGrade, _xlfn.XLOOKUP(_xlpm.minorGrade,T9_5[Approach Grade  (%)],_xlfn.CHOOSECOLS(T9_5[], _xlpm.ColIndexForAdjustmentMinor)),
_xlfn.IFS(
_xlpm.Case1=INDEX(CaseReference[],1),
_xlfn.LET(
_xlpm.lengthOfLeg, _xlfn.XLOOKUP(_xlpm.DesignSpeed, T9_4[Design Speed (mph)],T9_4[Length of Leg (ft)]),
_xlfn.CEILING.MATH(_xlpm.lengthOfLeg*_xlpm.adjustmentFactor, 5)
),
OR(_xlpm.Case1=INDEX(CaseReference[],2), _xlpm.Case1=INDEX(CaseReference[],9), _xlpm.Case1=INDEX(CaseReference[],10)),
_xlfn.LET(
_xlpm.LaneMultiplier,_xlfn.XLOOKUP(_xlpm.VehicleClass, T9_6[Design Vehicle], T9_6[Lane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T9_6[Design Vehicle], T9_6[Time Gap (tg)(s) at Design Speed of Major Road]),
_xlpm.TimeFactor,_xlpm.TimeGap+_xlpm.GradeFactor+_xlpm.LaneFactor+_xlpm.MedianFactor,
_xlfn.CEILING.MATH(_xlpm.TimeFactor*1.47*_xlpm.DesignSpeed,5)
),
OR(_xlpm.Case1=INDEX(CaseReference[],3), _xlpm.Case1=INDEX(CaseReference[],8)),
_xlfn.LET(
_xlpm.GradeFactor, IF(_xlpm.minorGrade&lt;&gt;"−3 to +3", IF(_xlfn.NUMBERVALUE(_xlpm.minorGrade)&gt;0, 0.1*_xlpm.minorGrade, 0),0),
_xlpm.TimeGap, _xlfn.XLOOKUP(_xlpm.VehicleClass, T9_8[Design Vehicle], T9_8[Time Gap (tg)(s) at Design Speed of Major Road]),
_xlpm.TimeFactor,_xlpm.TimeGap+_xlpm.GradeFactor,
_xlfn.CEILING.MATH(_xlpm.TimeFactor*1.47*_xlpm.DesignSpeed,5)
),
_xlpm.Case1=INDEX(CaseReference[],4),
_xlfn.LET(
_xlpm.LaneMultiplier,_xlfn.XLOOKUP(_xlpm.VehicleClass, T9_10[Design Vehicle], T9_10[Lane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T9_10[Design Vehicle], T9_10[Time Gap (tg)(s) at Design Speed of Major Road]),
_xlpm.TimeFactor,_xlpm.TimeGap+_xlpm.GradeFactor+_xlpm.LaneFactor+_xlpm.MedianFactor,
_xlfn.CEILING.MATH(_xlpm.TimeFactor*1.47*_xlpm.DesignSpeed,5)),
_xlpm.Case1=INDEX(CaseReference[],5),
_xlfn.LET(
_xlpm.t_g, _xlfn.XLOOKUP(_xlpm.MinorSpeed, T9_12[Design Speed (mph)], T9_12[Design Value]),
_xlpm.TimeGap, _xlpm.t_g*_xlpm.adjustmentFactorMinorGrade,
_xlpm.LengthOfLeg, _xlfn.CEILING.MATH(1.47*_xlpm.DesignSpeed*_xlpm.TimeGap, 5),
_xlpm.LengthOfLeg),
_xlpm.Case1=INDEX(CaseReference[],6),
_xlfn.LET(
_xlpm.LaneMultiplier,_xlfn.XLOOKUP(_xlpm.VehicleClass, T9_14[Design Vehicle], T9_14[Lane Factor]),
_xlpm.LaneFactor, IF(_xlpm.Additional_Lanes&gt;0, _xlpm.LaneMultiplier*_xlpm.Additional_Lanes, 0),
_xlpm.MedianFactor, IF(_xlpm.Median1&gt;0, (_xlpm.Median1/12)*_xlpm.LaneMultiplier,0),
_xlpm.TimeGap, _xlfn.XLOOKUP(_xlpm.VehicleClass, T9_14[Design Vehicle], T9_14[Time Gap (tg)(s)]),
_xlpm.TimeFactor,_xlpm.TimeGap+_xlpm.LaneFactor+_xlpm.MedianFactor,
_xlfn.CEILING.MATH(_xlpm.TimeFactor*1.47*_xlpm.DesignSpeed,5)
),
_xlpm.Case1=INDEX(CaseReference[],7),
_xlfn.LET(
_xlpm.TimeGap, _xlfn.XLOOKUP(_xlpm.VehicleClass, T9_14[Design Vehicle], T9_14[Time Gap (tg)(s)]),
_xlfn.CEILING.MATH(_xlpm.TimeGap*1.47*_xlpm.DesignSpeed,5)),
_xlpm.Case1=INDEX(CaseReference[],11),
_xlfn.LET(
_xlpm.LaneMultiplier,_xlfn.XLOOKUP(_xlpm.VehicleClass, T9_16[Design Vehicle], T9_16[Lane Factor]),
_xlpm.LaneFactor, IF(_xlpm.Additional_Lanes&gt;0, _xlpm.LaneMultiplier*_xlpm.Additional_Lanes, 0),
_xlpm.MedianFactor, IF(_xlpm.Median1&gt;0, (_xlpm.Median1/12)*_xlpm.LaneMultiplier,0),
_xlpm.TimeGap, _xlfn.XLOOKUP(_xlpm.VehicleClass, T9_16[Design Vehicle], T9_16[Time Gap (tg)(s) at Design Speed of Major Road]),
_xlpm.TimeFactor,_xlpm.TimeGap+_xlpm.LaneFactor+_xlpm.MedianFactor,
_xlfn.CEILING.MATH(_xlpm.TimeFactor*1.47*_xlpm.DesignSpeed,5)),
_xlpm.Case1=INDEX(CaseReference[],12),
_xlfn.LET(
_xlpm.displayMessage, "N/A 0000",
_xlpm.displayMessage
)
)
)</f>
        <v>285</v>
      </c>
      <c r="K62"/>
      <c r="L62"/>
      <c r="M62"/>
      <c r="N62"/>
      <c r="O62"/>
      <c r="P62"/>
      <c r="Q62"/>
      <c r="R62"/>
      <c r="S62"/>
    </row>
    <row r="63" spans="2:19" ht="15.75" x14ac:dyDescent="0.25">
      <c r="B63" s="47"/>
      <c r="C63" s="46"/>
      <c r="D63" s="46"/>
      <c r="E63" s="46"/>
      <c r="F63" s="55"/>
      <c r="G63" s="55"/>
      <c r="H63" s="46"/>
      <c r="I63" s="46"/>
      <c r="J63" s="50"/>
      <c r="K63"/>
      <c r="L63"/>
      <c r="M63"/>
      <c r="N63"/>
      <c r="O63"/>
      <c r="P63"/>
      <c r="Q63"/>
      <c r="R63"/>
      <c r="S63"/>
    </row>
    <row r="64" spans="2:19" ht="15.75" x14ac:dyDescent="0.25">
      <c r="B64" s="47"/>
      <c r="C64" s="46"/>
      <c r="D64" s="46"/>
      <c r="E64" s="46"/>
      <c r="F64" s="55"/>
      <c r="G64" s="55"/>
      <c r="H64" s="46"/>
      <c r="I64" s="46"/>
      <c r="J64" s="50"/>
      <c r="K64"/>
      <c r="L64"/>
      <c r="M64"/>
      <c r="N64"/>
      <c r="O64"/>
      <c r="P64"/>
      <c r="Q64"/>
      <c r="R64"/>
      <c r="S64"/>
    </row>
    <row r="65" spans="2:19" ht="15.75" x14ac:dyDescent="0.25">
      <c r="B65" s="47" t="s">
        <v>24</v>
      </c>
      <c r="C65" s="46"/>
      <c r="D65" s="149" t="s">
        <v>25</v>
      </c>
      <c r="E65" s="149"/>
      <c r="F65" s="55"/>
      <c r="G65" s="55"/>
      <c r="H65" s="46"/>
      <c r="I65" s="46"/>
      <c r="J65" s="50"/>
      <c r="K65"/>
      <c r="L65"/>
      <c r="M65"/>
      <c r="N65"/>
      <c r="O65"/>
      <c r="P65"/>
      <c r="Q65"/>
      <c r="R65"/>
      <c r="S65"/>
    </row>
    <row r="66" spans="2:19" ht="15.75" x14ac:dyDescent="0.25">
      <c r="B66" s="47" t="s">
        <v>26</v>
      </c>
      <c r="C66" s="46"/>
      <c r="D66" s="149">
        <v>0</v>
      </c>
      <c r="E66" s="149"/>
      <c r="F66" s="55"/>
      <c r="G66" s="55"/>
      <c r="H66" s="46"/>
      <c r="I66" s="46"/>
      <c r="J66" s="50"/>
      <c r="K66"/>
      <c r="L66"/>
      <c r="M66"/>
      <c r="N66"/>
      <c r="O66"/>
      <c r="P66"/>
      <c r="Q66"/>
      <c r="R66"/>
      <c r="S66"/>
    </row>
    <row r="67" spans="2:19" ht="15.75" x14ac:dyDescent="0.25">
      <c r="B67" s="47" t="s">
        <v>27</v>
      </c>
      <c r="C67" s="46"/>
      <c r="D67" s="149">
        <v>0</v>
      </c>
      <c r="E67" s="149"/>
      <c r="F67" s="55"/>
      <c r="G67" s="55"/>
      <c r="H67" s="46"/>
      <c r="I67" s="74" t="s">
        <v>28</v>
      </c>
      <c r="J67" s="75"/>
      <c r="K67"/>
      <c r="L67"/>
      <c r="M67"/>
      <c r="N67"/>
      <c r="O67"/>
      <c r="P67"/>
      <c r="Q67"/>
      <c r="R67"/>
      <c r="S67"/>
    </row>
    <row r="68" spans="2:19" ht="15.75" x14ac:dyDescent="0.25">
      <c r="B68" s="47"/>
      <c r="C68" s="46"/>
      <c r="D68" s="46"/>
      <c r="E68" s="46"/>
      <c r="F68" s="55"/>
      <c r="G68" s="81" t="s">
        <v>22</v>
      </c>
      <c r="H68" s="46"/>
      <c r="I68" s="76" t="s">
        <v>29</v>
      </c>
      <c r="J68" s="69"/>
      <c r="K68"/>
      <c r="L68"/>
      <c r="M68"/>
      <c r="N68"/>
      <c r="O68"/>
      <c r="P68"/>
      <c r="Q68"/>
      <c r="R68"/>
      <c r="S68"/>
    </row>
    <row r="69" spans="2:19" ht="15.75" x14ac:dyDescent="0.25">
      <c r="B69" s="47"/>
      <c r="C69" s="46"/>
      <c r="D69" s="46"/>
      <c r="E69" s="46"/>
      <c r="F69" s="55"/>
      <c r="G69" s="52">
        <f>J51+5</f>
        <v>35</v>
      </c>
      <c r="H69" s="46"/>
      <c r="I69" s="77" t="s">
        <v>30</v>
      </c>
      <c r="J69" s="78"/>
      <c r="K69"/>
      <c r="L69"/>
      <c r="M69"/>
      <c r="N69"/>
      <c r="O69"/>
      <c r="P69"/>
      <c r="Q69"/>
      <c r="R69"/>
      <c r="S69"/>
    </row>
    <row r="70" spans="2:19" x14ac:dyDescent="0.25">
      <c r="B70" s="47"/>
      <c r="C70" s="46"/>
      <c r="D70" s="46"/>
      <c r="E70" s="46"/>
      <c r="F70" s="55"/>
      <c r="G70" s="55"/>
      <c r="H70" s="46"/>
      <c r="I70" s="46"/>
      <c r="J70" s="50"/>
      <c r="K70" s="46"/>
      <c r="L70" s="46"/>
      <c r="M70" s="46"/>
      <c r="N70" s="46"/>
      <c r="O70" s="46"/>
      <c r="P70" s="46"/>
      <c r="Q70" s="46"/>
      <c r="R70" s="46"/>
      <c r="S70" s="46"/>
    </row>
    <row r="71" spans="2:19" x14ac:dyDescent="0.25">
      <c r="B71" s="58"/>
      <c r="C71" s="48"/>
      <c r="D71" s="48"/>
      <c r="E71" s="48"/>
      <c r="F71" s="59"/>
      <c r="G71" s="59"/>
      <c r="H71" s="48"/>
      <c r="I71" s="48"/>
      <c r="J71" s="49"/>
      <c r="K71" s="46"/>
      <c r="L71" s="46"/>
      <c r="M71" s="46"/>
      <c r="N71" s="46"/>
      <c r="O71" s="46"/>
      <c r="P71" s="46"/>
      <c r="Q71" s="46"/>
      <c r="R71" s="46"/>
      <c r="S71" s="46"/>
    </row>
    <row r="72" spans="2:19" x14ac:dyDescent="0.25">
      <c r="B72" s="47"/>
      <c r="C72" s="46"/>
      <c r="D72" s="46"/>
      <c r="E72" s="46"/>
      <c r="F72" s="46"/>
      <c r="G72" s="46"/>
      <c r="H72" s="46"/>
      <c r="I72" s="46"/>
      <c r="J72" s="50"/>
      <c r="K72" s="46"/>
      <c r="L72" s="46"/>
      <c r="M72" s="46"/>
      <c r="N72" s="46"/>
      <c r="O72" s="46"/>
      <c r="P72" s="46"/>
      <c r="Q72" s="46"/>
      <c r="R72" s="46"/>
      <c r="S72" s="46"/>
    </row>
    <row r="73" spans="2:19" x14ac:dyDescent="0.25">
      <c r="B73" s="67" t="s">
        <v>35</v>
      </c>
      <c r="C73" s="68"/>
      <c r="D73" s="68"/>
      <c r="E73" s="68"/>
      <c r="F73" s="68"/>
      <c r="G73" s="68"/>
      <c r="H73" s="68"/>
      <c r="I73" s="68"/>
      <c r="J73" s="69"/>
      <c r="K73" s="46"/>
      <c r="L73" s="46"/>
      <c r="M73" s="46"/>
      <c r="N73" s="46"/>
      <c r="O73" s="46"/>
      <c r="P73" s="46"/>
      <c r="Q73" s="46"/>
      <c r="R73" s="46"/>
      <c r="S73" s="46"/>
    </row>
    <row r="74" spans="2:19" x14ac:dyDescent="0.25">
      <c r="B74" s="47" t="s">
        <v>20</v>
      </c>
      <c r="C74" s="148" t="s">
        <v>36</v>
      </c>
      <c r="D74" s="148"/>
      <c r="E74" s="148"/>
      <c r="F74" s="148"/>
      <c r="G74" s="148"/>
      <c r="H74" s="148"/>
      <c r="I74" s="148"/>
      <c r="J74" s="79"/>
      <c r="K74" s="46"/>
      <c r="L74" s="46"/>
      <c r="M74" s="46"/>
      <c r="N74" s="46"/>
      <c r="O74" s="46"/>
      <c r="P74" s="46"/>
      <c r="Q74" s="46"/>
      <c r="R74" s="46"/>
      <c r="S74" s="46"/>
    </row>
    <row r="75" spans="2:19" x14ac:dyDescent="0.25">
      <c r="B75" s="81" t="s">
        <v>22</v>
      </c>
      <c r="C75" s="51"/>
      <c r="D75" s="51"/>
      <c r="E75" s="133">
        <f>J50+5</f>
        <v>35</v>
      </c>
      <c r="F75" s="51"/>
      <c r="G75" s="51"/>
      <c r="H75" s="51"/>
      <c r="I75" s="51"/>
      <c r="J75" s="53"/>
      <c r="K75" s="46"/>
      <c r="L75" s="46"/>
      <c r="M75" s="46"/>
      <c r="N75" s="46"/>
      <c r="O75" s="46"/>
      <c r="P75" s="46"/>
      <c r="Q75" s="46"/>
      <c r="R75" s="46"/>
      <c r="S75" s="46"/>
    </row>
    <row r="76" spans="2:19" x14ac:dyDescent="0.25">
      <c r="B76" s="54"/>
      <c r="C76" s="55"/>
      <c r="D76" s="55"/>
      <c r="E76" s="55"/>
      <c r="F76" s="55"/>
      <c r="G76" s="55"/>
      <c r="H76" s="89">
        <v>0</v>
      </c>
      <c r="I76" s="55"/>
      <c r="J76" s="56"/>
      <c r="K76" s="46"/>
      <c r="L76" s="46"/>
      <c r="M76" s="46"/>
      <c r="N76" s="46"/>
      <c r="O76" s="46"/>
      <c r="P76" s="46"/>
      <c r="Q76" s="46"/>
      <c r="R76" s="46"/>
      <c r="S76" s="46"/>
    </row>
    <row r="77" spans="2:19" x14ac:dyDescent="0.25">
      <c r="B77" s="54"/>
      <c r="C77" s="55"/>
      <c r="D77" s="55"/>
      <c r="E77" s="55"/>
      <c r="F77" s="55"/>
      <c r="G77" s="55"/>
      <c r="H77" s="55"/>
      <c r="I77" s="55"/>
      <c r="J77" s="56"/>
      <c r="K77" s="46"/>
      <c r="L77" s="46"/>
      <c r="M77" s="46"/>
      <c r="N77" s="46"/>
      <c r="O77" s="46"/>
      <c r="P77" s="46"/>
      <c r="Q77" s="46"/>
      <c r="R77" s="46"/>
      <c r="S77" s="46"/>
    </row>
    <row r="78" spans="2:19" x14ac:dyDescent="0.25">
      <c r="B78" s="54"/>
      <c r="C78" s="55"/>
      <c r="D78" s="55"/>
      <c r="E78" s="89">
        <v>0</v>
      </c>
      <c r="F78" s="55"/>
      <c r="G78" s="55"/>
      <c r="H78" s="55"/>
      <c r="I78" s="55"/>
      <c r="J78" s="56"/>
      <c r="K78" s="46"/>
      <c r="L78" s="46"/>
      <c r="M78" s="46"/>
      <c r="N78" s="46"/>
      <c r="O78" s="46"/>
      <c r="P78" s="46"/>
      <c r="Q78" s="46"/>
      <c r="R78" s="46"/>
      <c r="S78" s="46"/>
    </row>
    <row r="79" spans="2:19" x14ac:dyDescent="0.25">
      <c r="B79" s="54"/>
      <c r="C79" s="55"/>
      <c r="D79" s="55"/>
      <c r="E79" s="55"/>
      <c r="F79" s="55"/>
      <c r="G79" s="55"/>
      <c r="H79" s="55"/>
      <c r="I79" s="55"/>
      <c r="J79" s="81" t="s">
        <v>22</v>
      </c>
      <c r="K79" s="46"/>
      <c r="L79" s="46"/>
      <c r="M79" s="46"/>
      <c r="N79" s="46"/>
      <c r="O79" s="46"/>
      <c r="P79" s="46"/>
      <c r="Q79" s="46"/>
      <c r="R79" s="46"/>
      <c r="S79" s="46"/>
    </row>
    <row r="80" spans="2:19" x14ac:dyDescent="0.25">
      <c r="B80" s="47" t="s">
        <v>23</v>
      </c>
      <c r="C80" s="46"/>
      <c r="D80" s="57" cm="1">
        <f t="array" ref="D80">_xlfn.LET(
_xlpm.Approach_Grade,B75,
_xlpm.DesignSpeed,E75,
_xlpm.Additional_Lanes,D84,
_xlpm.Case1, C74,
_xlpm.MinorSpeed, G87,
_xlpm.ColIndexForAdjustment, _xlfn.XLOOKUP(_xlpm.DesignSpeed, Design_Col_T[DesignSpeed], Design_Col_T[Col'#]),
_xlpm.ColIndexForAdjustmentMinor, _xlfn.XLOOKUP(_xlpm.MinorSpeed, Design_Col_T[DesignSpeed], Design_Col_T[Col'#]),
_xlpm.Median1, D85,
_xlpm.VehicleClass, D83,
_xlpm.adjustmentFactor, _xlfn.XLOOKUP(_xlpm.Approach_Grade,T9_5[Approach Grade  (%)],_xlfn.CHOOSECOLS(T9_5[], _xlpm.ColIndexForAdjustment)),
_xlpm.minorGrade,G86,
_xlpm.adjustmentFactorMinorGrade, _xlfn.XLOOKUP(_xlpm.minorGrade,T9_5[Approach Grade  (%)],_xlfn.CHOOSECOLS(T9_5[], _xlpm.ColIndexForAdjustmentMinor)),
_xlfn.IFS(
_xlpm.Case1=INDEX(CaseReference[],1),
_xlfn.LET(
_xlpm.lengthOfLeg, _xlfn.XLOOKUP(_xlpm.DesignSpeed, T9_4[Design Speed (mph)],T9_4[Length of Leg (ft)]),
_xlfn.CEILING.MATH(_xlpm.lengthOfLeg*_xlpm.adjustmentFactor, 5)
),
OR(_xlpm.Case1=INDEX(CaseReference[],2), _xlpm.Case1=INDEX(CaseReference[],9), _xlpm.Case1=INDEX(CaseReference[],10)),
_xlfn.LET(
_xlpm.LaneMultiplier,_xlfn.XLOOKUP(_xlpm.VehicleClass, T9_6[Design Vehicle], T9_6[Lane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T9_6[Design Vehicle], T9_6[Time Gap (tg)(s) at Design Speed of Major Road]),
_xlpm.TimeFactor,_xlpm.TimeGap+_xlpm.GradeFactor+_xlpm.LaneFactor+_xlpm.MedianFactor,
_xlfn.CEILING.MATH(_xlpm.TimeFactor*1.47*_xlpm.DesignSpeed,5)
),
OR(_xlpm.Case1=INDEX(CaseReference[],3), _xlpm.Case1=INDEX(CaseReference[],8)),
_xlfn.LET(
_xlpm.GradeFactor, IF(_xlpm.minorGrade&lt;&gt;"−3 to +3", IF(_xlfn.NUMBERVALUE(_xlpm.minorGrade)&gt;0, 0.1*_xlpm.minorGrade, 0),0),
_xlpm.TimeGap, _xlfn.XLOOKUP(_xlpm.VehicleClass, T9_8[Design Vehicle], T9_8[Time Gap (tg)(s) at Design Speed of Major Road]),
_xlpm.TimeFactor,_xlpm.TimeGap+_xlpm.GradeFactor,
_xlfn.CEILING.MATH(_xlpm.TimeFactor*1.47*_xlpm.DesignSpeed,5)
),
_xlpm.Case1=INDEX(CaseReference[],4),
_xlfn.LET(
_xlpm.LaneMultiplier,_xlfn.XLOOKUP(_xlpm.VehicleClass, T9_10[Design Vehicle], T9_10[Lane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T9_10[Design Vehicle], T9_10[Time Gap (tg)(s) at Design Speed of Major Road]),
_xlpm.TimeFactor,_xlpm.TimeGap+_xlpm.GradeFactor+_xlpm.LaneFactor+_xlpm.MedianFactor,
_xlfn.CEILING.MATH(_xlpm.TimeFactor*1.47*_xlpm.DesignSpeed,5)),
_xlpm.Case1=INDEX(CaseReference[],5),
_xlfn.LET(
_xlpm.t_g, _xlfn.XLOOKUP(_xlpm.MinorSpeed, T9_12[Design Speed (mph)], T9_12[Design Value]),
_xlpm.TimeGap, _xlpm.t_g*_xlpm.adjustmentFactorMinorGrade,
_xlpm.LengthOfLeg, _xlfn.CEILING.MATH(1.47*_xlpm.DesignSpeed*_xlpm.TimeGap, 5),
_xlpm.LengthOfLeg),
_xlpm.Case1=INDEX(CaseReference[],6),
_xlfn.LET(
_xlpm.LaneMultiplier,_xlfn.XLOOKUP(_xlpm.VehicleClass, T9_14[Design Vehicle], T9_14[Lane Factor]),
_xlpm.LaneFactor, IF(_xlpm.Additional_Lanes&gt;0, _xlpm.LaneMultiplier*_xlpm.Additional_Lanes, 0),
_xlpm.MedianFactor, IF(_xlpm.Median1&gt;0, (_xlpm.Median1/12)*_xlpm.LaneMultiplier,0),
_xlpm.TimeGap, _xlfn.XLOOKUP(_xlpm.VehicleClass, T9_14[Design Vehicle], T9_14[Time Gap (tg)(s)]),
_xlpm.TimeFactor,_xlpm.TimeGap+_xlpm.LaneFactor+_xlpm.MedianFactor,
_xlfn.CEILING.MATH(_xlpm.TimeFactor*1.47*_xlpm.DesignSpeed,5)
),
_xlpm.Case1=INDEX(CaseReference[],7),
_xlfn.LET(
_xlpm.TimeGap, _xlfn.XLOOKUP(_xlpm.VehicleClass, T9_14[Design Vehicle], T9_14[Time Gap (tg)(s)]),
_xlfn.CEILING.MATH(_xlpm.TimeGap*1.47*_xlpm.DesignSpeed,5)),
_xlpm.Case1=INDEX(CaseReference[],11),
_xlfn.LET(
_xlpm.LaneMultiplier,_xlfn.XLOOKUP(_xlpm.VehicleClass, T9_16[Design Vehicle], T9_16[Lane Factor]),
_xlpm.LaneFactor, IF(_xlpm.Additional_Lanes&gt;0, _xlpm.LaneMultiplier*_xlpm.Additional_Lanes, 0),
_xlpm.MedianFactor, IF(_xlpm.Median1&gt;0, (_xlpm.Median1/12)*_xlpm.LaneMultiplier,0),
_xlpm.TimeGap, _xlfn.XLOOKUP(_xlpm.VehicleClass, T9_16[Design Vehicle], T9_16[Time Gap (tg)(s) at Design Speed of Major Road]),
_xlpm.TimeFactor,_xlpm.TimeGap+_xlpm.LaneFactor+_xlpm.MedianFactor,
_xlfn.CEILING.MATH(_xlpm.TimeFactor*1.47*_xlpm.DesignSpeed,5)),
_xlpm.Case1=INDEX(CaseReference[],12),
_xlfn.LET(
_xlpm.displayMessage, "N/A 0000",
_xlpm.displayMessage
)
)
)</f>
        <v>335</v>
      </c>
      <c r="E80" s="46"/>
      <c r="F80" s="55"/>
      <c r="G80" s="55"/>
      <c r="H80" s="46" t="s">
        <v>23</v>
      </c>
      <c r="I80" s="46"/>
      <c r="J80" s="71" cm="1">
        <f t="array" ref="J80">_xlfn.LET(
_xlpm.Approach_Grade,J79,
_xlpm.DesignSpeed,E75,
_xlpm.Additional_Lanes,D84,
_xlpm.Case1, C74,
_xlpm.MinorSpeed, G87,
_xlpm.ColIndexForAdjustment, _xlfn.XLOOKUP(_xlpm.DesignSpeed, Design_Col_T[DesignSpeed], Design_Col_T[Col'#]),
_xlpm.ColIndexForAdjustmentMinor, _xlfn.XLOOKUP(_xlpm.MinorSpeed, Design_Col_T[DesignSpeed], Design_Col_T[Col'#]),
_xlpm.Median1, D85,
_xlpm.VehicleClass, D83,
_xlpm.adjustmentFactor, _xlfn.XLOOKUP(_xlpm.Approach_Grade,T9_5[Approach Grade  (%)],_xlfn.CHOOSECOLS(T9_5[], _xlpm.ColIndexForAdjustment)),
_xlpm.minorGrade,G86,
_xlpm.adjustmentFactorMinorGrade, _xlfn.XLOOKUP(_xlpm.minorGrade,T9_5[Approach Grade  (%)],_xlfn.CHOOSECOLS(T9_5[], _xlpm.ColIndexForAdjustmentMinor)),
_xlfn.IFS(
_xlpm.Case1=INDEX(CaseReference[],1),
_xlfn.LET(
_xlpm.lengthOfLeg, _xlfn.XLOOKUP(_xlpm.DesignSpeed, T9_4[Design Speed (mph)],T9_4[Length of Leg (ft)]),
_xlfn.CEILING.MATH(_xlpm.lengthOfLeg*_xlpm.adjustmentFactor, 5)
),
OR(_xlpm.Case1=INDEX(CaseReference[],2), _xlpm.Case1=INDEX(CaseReference[],9), _xlpm.Case1=INDEX(CaseReference[],10)),
_xlfn.LET(
_xlpm.LaneMultiplier,_xlfn.XLOOKUP(_xlpm.VehicleClass, T9_6[Design Vehicle], T9_6[Lane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T9_6[Design Vehicle], T9_6[Time Gap (tg)(s) at Design Speed of Major Road]),
_xlpm.TimeFactor,_xlpm.TimeGap+_xlpm.GradeFactor+_xlpm.LaneFactor+_xlpm.MedianFactor,
_xlfn.CEILING.MATH(_xlpm.TimeFactor*1.47*_xlpm.DesignSpeed,5)
),
OR(_xlpm.Case1=INDEX(CaseReference[],3), _xlpm.Case1=INDEX(CaseReference[],8)),
_xlfn.LET(
_xlpm.GradeFactor, IF(_xlpm.minorGrade&lt;&gt;"−3 to +3", IF(_xlfn.NUMBERVALUE(_xlpm.minorGrade)&gt;0, 0.1*_xlpm.minorGrade, 0),0),
_xlpm.TimeGap, _xlfn.XLOOKUP(_xlpm.VehicleClass, T9_8[Design Vehicle], T9_8[Time Gap (tg)(s) at Design Speed of Major Road]),
_xlpm.TimeFactor,_xlpm.TimeGap+_xlpm.GradeFactor,
_xlfn.CEILING.MATH(_xlpm.TimeFactor*1.47*_xlpm.DesignSpeed,5)
),
_xlpm.Case1=INDEX(CaseReference[],4),
_xlfn.LET(
_xlpm.LaneMultiplier,_xlfn.XLOOKUP(_xlpm.VehicleClass, T9_10[Design Vehicle], T9_10[Lane Factor]),
_xlpm.GradeFactor, IF(_xlpm.minorGrade&lt;&gt;"−3 to +3", IF(_xlfn.NUMBERVALUE(_xlpm.minorGrade)&gt;0, 0.2*_xlpm.minorGrade, 0),0),
_xlpm.LaneFactor, IF(_xlpm.Additional_Lanes&gt;0, _xlpm.LaneMultiplier*_xlpm.Additional_Lanes, 0),
_xlpm.MedianFactor, IF(_xlpm.Median1&gt;0, (_xlpm.Median1/12)*_xlpm.LaneMultiplier,0),
_xlpm.TimeGap, _xlfn.XLOOKUP(_xlpm.VehicleClass, T9_10[Design Vehicle], T9_10[Time Gap (tg)(s) at Design Speed of Major Road]),
_xlpm.TimeFactor,_xlpm.TimeGap+_xlpm.GradeFactor+_xlpm.LaneFactor+_xlpm.MedianFactor,
_xlfn.CEILING.MATH(_xlpm.TimeFactor*1.47*_xlpm.DesignSpeed,5)),
_xlpm.Case1=INDEX(CaseReference[],5),
_xlfn.LET(
_xlpm.t_g, _xlfn.XLOOKUP(_xlpm.MinorSpeed, T9_12[Design Speed (mph)], T9_12[Design Value]),
_xlpm.TimeGap, _xlpm.t_g*_xlpm.adjustmentFactorMinorGrade,
_xlpm.LengthOfLeg, _xlfn.CEILING.MATH(1.47*_xlpm.DesignSpeed*_xlpm.TimeGap, 5),
_xlpm.LengthOfLeg),
_xlpm.Case1=INDEX(CaseReference[],6),
_xlfn.LET(
_xlpm.LaneMultiplier,_xlfn.XLOOKUP(_xlpm.VehicleClass, T9_14[Design Vehicle], T9_14[Lane Factor]),
_xlpm.LaneFactor, IF(_xlpm.Additional_Lanes&gt;0, _xlpm.LaneMultiplier*_xlpm.Additional_Lanes, 0),
_xlpm.MedianFactor, IF(_xlpm.Median1&gt;0, (_xlpm.Median1/12)*_xlpm.LaneMultiplier,0),
_xlpm.TimeGap, _xlfn.XLOOKUP(_xlpm.VehicleClass, T9_14[Design Vehicle], T9_14[Time Gap (tg)(s)]),
_xlpm.TimeFactor,_xlpm.TimeGap+_xlpm.LaneFactor+_xlpm.MedianFactor,
_xlfn.CEILING.MATH(_xlpm.TimeFactor*1.47*_xlpm.DesignSpeed,5)
),
_xlpm.Case1=INDEX(CaseReference[],7),
_xlfn.LET(
_xlpm.TimeGap, _xlfn.XLOOKUP(_xlpm.VehicleClass, T9_14[Design Vehicle], T9_14[Time Gap (tg)(s)]),
_xlfn.CEILING.MATH(_xlpm.TimeGap*1.47*_xlpm.DesignSpeed,5)),
_xlpm.Case1=INDEX(CaseReference[],11),
_xlfn.LET(
_xlpm.LaneMultiplier,_xlfn.XLOOKUP(_xlpm.VehicleClass, T9_16[Design Vehicle], T9_16[Lane Factor]),
_xlpm.LaneFactor, IF(_xlpm.Additional_Lanes&gt;0, _xlpm.LaneMultiplier*_xlpm.Additional_Lanes, 0),
_xlpm.MedianFactor, IF(_xlpm.Median1&gt;0, (_xlpm.Median1/12)*_xlpm.LaneMultiplier,0),
_xlpm.TimeGap, _xlfn.XLOOKUP(_xlpm.VehicleClass, T9_16[Design Vehicle], T9_16[Time Gap (tg)(s) at Design Speed of Major Road]),
_xlpm.TimeFactor,_xlpm.TimeGap+_xlpm.LaneFactor+_xlpm.MedianFactor,
_xlfn.CEILING.MATH(_xlpm.TimeFactor*1.47*_xlpm.DesignSpeed,5)),
_xlpm.Case1=INDEX(CaseReference[],12),
_xlfn.LET(
_xlpm.displayMessage, "N/A 0000",
_xlpm.displayMessage
)
)
)</f>
        <v>335</v>
      </c>
      <c r="K80" s="46"/>
      <c r="L80" s="46"/>
      <c r="M80" s="46"/>
      <c r="N80" s="46"/>
      <c r="O80" s="46"/>
      <c r="P80" s="46"/>
      <c r="Q80" s="46"/>
      <c r="R80" s="46"/>
      <c r="S80" s="46"/>
    </row>
    <row r="81" spans="2:19" x14ac:dyDescent="0.25">
      <c r="B81" s="47"/>
      <c r="C81" s="46"/>
      <c r="D81" s="46"/>
      <c r="E81" s="46"/>
      <c r="F81" s="55"/>
      <c r="G81" s="55"/>
      <c r="H81" s="46"/>
      <c r="I81" s="46"/>
      <c r="J81" s="50"/>
      <c r="K81" s="46"/>
      <c r="L81" s="46"/>
      <c r="M81" s="46"/>
      <c r="N81" s="46"/>
      <c r="O81" s="46"/>
      <c r="P81" s="46"/>
      <c r="Q81" s="46"/>
      <c r="R81" s="46"/>
      <c r="S81" s="46"/>
    </row>
    <row r="82" spans="2:19" x14ac:dyDescent="0.25">
      <c r="B82" s="47"/>
      <c r="C82" s="46"/>
      <c r="D82" s="46"/>
      <c r="E82" s="46"/>
      <c r="F82" s="55"/>
      <c r="G82" s="55"/>
      <c r="H82" s="46"/>
      <c r="I82" s="46"/>
      <c r="J82" s="50"/>
      <c r="K82" s="46"/>
      <c r="L82" s="46"/>
      <c r="M82" s="46"/>
      <c r="N82" s="46"/>
      <c r="O82" s="46"/>
      <c r="P82" s="46"/>
      <c r="Q82" s="46"/>
      <c r="R82" s="46"/>
      <c r="S82" s="46"/>
    </row>
    <row r="83" spans="2:19" x14ac:dyDescent="0.25">
      <c r="B83" s="47" t="s">
        <v>24</v>
      </c>
      <c r="C83" s="46"/>
      <c r="D83" s="149" t="s">
        <v>25</v>
      </c>
      <c r="E83" s="149"/>
      <c r="F83" s="55"/>
      <c r="G83" s="55"/>
      <c r="H83" s="46"/>
      <c r="I83" s="46"/>
      <c r="J83" s="50"/>
      <c r="K83" s="46"/>
      <c r="L83" s="46"/>
      <c r="M83" s="46"/>
      <c r="N83" s="46"/>
      <c r="O83" s="46"/>
      <c r="P83" s="46"/>
      <c r="Q83" s="46"/>
      <c r="R83" s="46"/>
      <c r="S83" s="46"/>
    </row>
    <row r="84" spans="2:19" ht="15.75" x14ac:dyDescent="0.25">
      <c r="B84" s="47" t="s">
        <v>26</v>
      </c>
      <c r="C84" s="46"/>
      <c r="D84" s="149">
        <v>0</v>
      </c>
      <c r="E84" s="149"/>
      <c r="F84" s="55"/>
      <c r="G84" s="55"/>
      <c r="H84" s="46"/>
      <c r="I84"/>
      <c r="J84" s="73"/>
      <c r="K84" s="46"/>
      <c r="L84" s="46"/>
      <c r="M84" s="46"/>
      <c r="N84" s="46"/>
      <c r="O84" s="46"/>
      <c r="P84" s="46"/>
      <c r="Q84" s="46"/>
      <c r="R84" s="46"/>
      <c r="S84" s="46"/>
    </row>
    <row r="85" spans="2:19" x14ac:dyDescent="0.25">
      <c r="B85" s="47" t="s">
        <v>27</v>
      </c>
      <c r="C85" s="46"/>
      <c r="D85" s="149">
        <v>0</v>
      </c>
      <c r="E85" s="149"/>
      <c r="F85" s="55"/>
      <c r="G85" s="55"/>
      <c r="H85" s="46"/>
      <c r="I85" s="74" t="s">
        <v>28</v>
      </c>
      <c r="J85" s="75"/>
      <c r="K85" s="46"/>
      <c r="L85" s="46"/>
      <c r="M85" s="46"/>
      <c r="N85" s="46"/>
      <c r="O85" s="46"/>
      <c r="P85" s="46"/>
      <c r="Q85" s="46"/>
      <c r="R85" s="46"/>
      <c r="S85" s="46"/>
    </row>
    <row r="86" spans="2:19" x14ac:dyDescent="0.25">
      <c r="B86" s="47"/>
      <c r="C86" s="46"/>
      <c r="D86" s="46"/>
      <c r="E86" s="46"/>
      <c r="F86" s="55"/>
      <c r="G86" s="81" t="s">
        <v>22</v>
      </c>
      <c r="H86" s="46"/>
      <c r="I86" s="76" t="s">
        <v>29</v>
      </c>
      <c r="J86" s="69"/>
      <c r="K86" s="46"/>
      <c r="L86" s="46"/>
      <c r="M86" s="46"/>
      <c r="N86" s="46"/>
      <c r="O86" s="46"/>
      <c r="P86" s="46"/>
      <c r="Q86" s="46"/>
      <c r="R86" s="46"/>
      <c r="S86" s="46"/>
    </row>
    <row r="87" spans="2:19" x14ac:dyDescent="0.25">
      <c r="B87" s="47" t="str">
        <f>IF(INDEX(CaseReference[],5)=C74,"**ONLY VALID: P. CARS ON 2-LANE &amp; NO MED", "X")</f>
        <v>X</v>
      </c>
      <c r="C87" s="46"/>
      <c r="D87" s="46"/>
      <c r="E87" s="46"/>
      <c r="F87" s="55"/>
      <c r="G87" s="52">
        <f>J51+5</f>
        <v>35</v>
      </c>
      <c r="H87" s="46"/>
      <c r="I87" s="77" t="s">
        <v>30</v>
      </c>
      <c r="J87" s="78"/>
      <c r="K87" s="46"/>
      <c r="L87" s="46"/>
      <c r="M87" s="46"/>
      <c r="N87" s="46"/>
      <c r="O87" s="46"/>
      <c r="P87" s="46"/>
      <c r="Q87" s="46"/>
      <c r="R87" s="46"/>
      <c r="S87" s="46"/>
    </row>
    <row r="88" spans="2:19" x14ac:dyDescent="0.25">
      <c r="B88" s="47" t="str">
        <f>IF(INDEX(CaseReference[],5)=C74,"**ONLY VALID: P. CARS ON 2-LANE &amp; NO MED", "X")</f>
        <v>X</v>
      </c>
      <c r="C88" s="46"/>
      <c r="D88" s="46"/>
      <c r="E88" s="46"/>
      <c r="F88" s="55"/>
      <c r="G88" s="55"/>
      <c r="H88" s="46"/>
      <c r="I88" s="46"/>
      <c r="J88" s="50"/>
      <c r="K88" s="46"/>
      <c r="L88" s="46"/>
      <c r="M88" s="46"/>
      <c r="N88" s="46"/>
      <c r="O88" s="46"/>
      <c r="P88" s="46"/>
      <c r="Q88" s="46"/>
      <c r="R88" s="46"/>
      <c r="S88" s="46"/>
    </row>
    <row r="89" spans="2:19" x14ac:dyDescent="0.25">
      <c r="B89" s="58" t="str">
        <f>IF(INDEX(CaseReference[],5)=C74,"**ONLY VALID: P. CARS ON 2-LANE &amp; NO MED", "X")</f>
        <v>X</v>
      </c>
      <c r="C89" s="48"/>
      <c r="D89" s="48"/>
      <c r="E89" s="48"/>
      <c r="F89" s="59"/>
      <c r="G89" s="59"/>
      <c r="H89" s="48"/>
      <c r="I89" s="48"/>
      <c r="J89" s="49"/>
      <c r="K89" s="46"/>
      <c r="L89" s="46"/>
      <c r="M89" s="46"/>
      <c r="N89" s="46"/>
      <c r="O89" s="46"/>
      <c r="P89" s="46"/>
      <c r="Q89" s="46"/>
      <c r="R89" s="46"/>
      <c r="S89" s="46"/>
    </row>
    <row r="91" spans="2:19" ht="15.75" x14ac:dyDescent="0.25">
      <c r="B91"/>
      <c r="C91"/>
      <c r="D91"/>
      <c r="E91"/>
      <c r="F91"/>
      <c r="G91"/>
      <c r="H91"/>
      <c r="I91"/>
      <c r="J91"/>
      <c r="K91" s="46"/>
      <c r="L91" s="46"/>
      <c r="M91" s="46"/>
      <c r="N91" s="46"/>
      <c r="O91" s="46"/>
      <c r="P91" s="46"/>
      <c r="Q91" s="46"/>
      <c r="R91" s="46"/>
      <c r="S91" s="46"/>
    </row>
    <row r="92" spans="2:19" ht="15.75" x14ac:dyDescent="0.25">
      <c r="B92"/>
      <c r="C92"/>
      <c r="D92"/>
      <c r="E92"/>
      <c r="F92"/>
      <c r="G92"/>
      <c r="H92"/>
      <c r="I92"/>
      <c r="J92"/>
      <c r="K92" s="46"/>
      <c r="L92" s="46"/>
      <c r="M92" s="46"/>
      <c r="N92" s="46"/>
      <c r="O92" s="46"/>
      <c r="P92" s="46"/>
      <c r="Q92" s="46"/>
      <c r="R92" s="46"/>
      <c r="S92" s="46"/>
    </row>
    <row r="93" spans="2:19" ht="15.75" x14ac:dyDescent="0.25">
      <c r="B93"/>
      <c r="C93"/>
      <c r="D93"/>
      <c r="E93"/>
      <c r="F93"/>
      <c r="G93"/>
      <c r="H93"/>
      <c r="I93"/>
      <c r="J93"/>
      <c r="K93" s="46"/>
      <c r="L93" s="46"/>
      <c r="M93" s="46"/>
      <c r="N93" s="46"/>
      <c r="O93" s="46"/>
      <c r="P93" s="46"/>
      <c r="Q93" s="46"/>
      <c r="R93" s="46"/>
      <c r="S93" s="46"/>
    </row>
    <row r="94" spans="2:19" ht="15.75" x14ac:dyDescent="0.25">
      <c r="B94"/>
      <c r="C94"/>
      <c r="D94"/>
      <c r="E94"/>
      <c r="F94"/>
      <c r="G94"/>
      <c r="H94"/>
      <c r="I94"/>
      <c r="J94"/>
      <c r="K94" s="46"/>
      <c r="L94" s="46"/>
      <c r="M94" s="46"/>
      <c r="N94" s="46"/>
      <c r="O94" s="46"/>
      <c r="P94" s="46"/>
      <c r="Q94" s="46"/>
      <c r="R94" s="46"/>
      <c r="S94" s="46"/>
    </row>
    <row r="98" spans="2:19" ht="15.75" x14ac:dyDescent="0.25">
      <c r="B98" s="46"/>
      <c r="C98" s="46"/>
      <c r="D98" s="46"/>
      <c r="E98" s="46"/>
      <c r="F98" s="46"/>
      <c r="G98" s="46"/>
      <c r="H98" s="46"/>
      <c r="I98" s="46"/>
      <c r="J98" s="46"/>
      <c r="K98"/>
      <c r="L98"/>
      <c r="M98"/>
      <c r="N98"/>
      <c r="O98"/>
      <c r="P98"/>
      <c r="Q98"/>
      <c r="R98"/>
      <c r="S98"/>
    </row>
    <row r="99" spans="2:19" ht="15.75" x14ac:dyDescent="0.25">
      <c r="B99" s="46"/>
      <c r="C99" s="46"/>
      <c r="D99" s="46"/>
      <c r="E99" s="46"/>
      <c r="F99" s="46"/>
      <c r="G99" s="46"/>
      <c r="H99" s="46"/>
      <c r="I99" s="46"/>
      <c r="J99" s="46"/>
      <c r="K99"/>
      <c r="L99"/>
      <c r="M99"/>
      <c r="N99"/>
      <c r="O99"/>
      <c r="P99"/>
      <c r="Q99"/>
      <c r="R99"/>
      <c r="S99"/>
    </row>
    <row r="100" spans="2:19" ht="15.75" x14ac:dyDescent="0.25">
      <c r="B100" s="46"/>
      <c r="C100" s="46"/>
      <c r="D100" s="46"/>
      <c r="E100" s="46"/>
      <c r="F100" s="46"/>
      <c r="G100" s="46"/>
      <c r="H100" s="46"/>
      <c r="I100" s="46"/>
      <c r="J100" s="46"/>
      <c r="K100"/>
      <c r="L100"/>
      <c r="M100"/>
      <c r="N100"/>
      <c r="O100"/>
      <c r="P100"/>
      <c r="Q100"/>
      <c r="R100"/>
      <c r="S100"/>
    </row>
    <row r="101" spans="2:19" ht="15.75" x14ac:dyDescent="0.25">
      <c r="B101" s="46"/>
      <c r="C101" s="46"/>
      <c r="D101" s="46"/>
      <c r="E101" s="46"/>
      <c r="F101" s="46"/>
      <c r="G101" s="46"/>
      <c r="H101" s="46"/>
      <c r="I101" s="46"/>
      <c r="J101" s="46"/>
      <c r="K101"/>
      <c r="L101"/>
      <c r="M101"/>
      <c r="N101"/>
      <c r="O101"/>
      <c r="P101"/>
      <c r="Q101"/>
      <c r="R101"/>
      <c r="S101"/>
    </row>
    <row r="102" spans="2:19" ht="15.75" x14ac:dyDescent="0.25">
      <c r="B102" s="46"/>
      <c r="C102" s="46"/>
      <c r="D102" s="46"/>
      <c r="E102" s="46"/>
      <c r="F102" s="46"/>
      <c r="G102" s="46"/>
      <c r="H102" s="46"/>
      <c r="I102" s="46"/>
      <c r="J102" s="46"/>
      <c r="K102"/>
      <c r="L102"/>
      <c r="M102"/>
      <c r="N102"/>
      <c r="O102"/>
      <c r="P102"/>
      <c r="Q102"/>
      <c r="R102"/>
      <c r="S102"/>
    </row>
    <row r="103" spans="2:19" ht="15.75" x14ac:dyDescent="0.25">
      <c r="B103" s="46"/>
      <c r="C103" s="46"/>
      <c r="D103" s="46"/>
      <c r="E103" s="46"/>
      <c r="F103" s="46"/>
      <c r="G103" s="46"/>
      <c r="H103" s="46"/>
      <c r="I103" s="46"/>
      <c r="J103" s="46"/>
      <c r="K103"/>
      <c r="L103"/>
      <c r="M103"/>
      <c r="N103"/>
      <c r="O103"/>
      <c r="P103"/>
      <c r="Q103"/>
      <c r="R103"/>
      <c r="S103"/>
    </row>
    <row r="104" spans="2:19" ht="15.75" x14ac:dyDescent="0.25">
      <c r="B104" s="46"/>
      <c r="C104" s="46"/>
      <c r="D104" s="46"/>
      <c r="E104" s="46"/>
      <c r="F104" s="46"/>
      <c r="G104" s="46"/>
      <c r="H104" s="46"/>
      <c r="I104" s="46"/>
      <c r="J104" s="46"/>
      <c r="K104"/>
      <c r="L104"/>
      <c r="M104"/>
      <c r="N104"/>
      <c r="O104"/>
      <c r="P104"/>
      <c r="Q104"/>
      <c r="R104"/>
      <c r="S104"/>
    </row>
    <row r="105" spans="2:19" ht="15.75" x14ac:dyDescent="0.25">
      <c r="B105" s="46"/>
      <c r="C105" s="46"/>
      <c r="D105" s="46"/>
      <c r="E105" s="46"/>
      <c r="F105" s="46"/>
      <c r="G105" s="46"/>
      <c r="H105" s="46"/>
      <c r="I105" s="46"/>
      <c r="J105" s="46"/>
      <c r="K105"/>
      <c r="L105"/>
      <c r="M105"/>
      <c r="N105"/>
      <c r="O105"/>
      <c r="P105"/>
      <c r="Q105"/>
      <c r="R105"/>
      <c r="S105"/>
    </row>
    <row r="106" spans="2:19" ht="15.75" x14ac:dyDescent="0.25">
      <c r="B106" s="46"/>
      <c r="C106" s="46"/>
      <c r="D106" s="46"/>
      <c r="E106" s="46"/>
      <c r="F106" s="46"/>
      <c r="G106" s="46"/>
      <c r="H106" s="46"/>
      <c r="I106" s="46"/>
      <c r="J106" s="46"/>
      <c r="K106"/>
      <c r="L106"/>
      <c r="M106"/>
      <c r="N106"/>
      <c r="O106"/>
      <c r="P106"/>
      <c r="Q106"/>
      <c r="R106"/>
      <c r="S106"/>
    </row>
    <row r="107" spans="2:19" ht="15.75" x14ac:dyDescent="0.25">
      <c r="B107" s="46"/>
      <c r="C107" s="46"/>
      <c r="D107" s="46"/>
      <c r="E107" s="46"/>
      <c r="F107" s="46"/>
      <c r="G107" s="46"/>
      <c r="H107" s="46"/>
      <c r="I107" s="46"/>
      <c r="J107" s="46"/>
      <c r="K107"/>
      <c r="L107"/>
      <c r="M107"/>
      <c r="N107"/>
      <c r="O107"/>
      <c r="P107"/>
      <c r="Q107"/>
      <c r="R107"/>
      <c r="S107"/>
    </row>
    <row r="108" spans="2:19" ht="15.75" x14ac:dyDescent="0.25">
      <c r="B108" s="46"/>
      <c r="C108" s="46"/>
      <c r="D108" s="46"/>
      <c r="E108" s="46"/>
      <c r="F108" s="46"/>
      <c r="G108" s="46"/>
      <c r="H108" s="46"/>
      <c r="I108" s="46"/>
      <c r="J108" s="46"/>
      <c r="K108"/>
      <c r="L108"/>
      <c r="M108"/>
      <c r="N108"/>
      <c r="O108"/>
      <c r="P108"/>
      <c r="Q108"/>
      <c r="R108"/>
      <c r="S108"/>
    </row>
    <row r="109" spans="2:19" ht="15.75" x14ac:dyDescent="0.25">
      <c r="B109" s="46"/>
      <c r="C109" s="46"/>
      <c r="D109" s="46"/>
      <c r="E109" s="46"/>
      <c r="F109" s="46"/>
      <c r="G109" s="46"/>
      <c r="H109" s="46"/>
      <c r="I109" s="46"/>
      <c r="J109" s="46"/>
      <c r="K109"/>
      <c r="L109"/>
      <c r="M109"/>
      <c r="N109"/>
      <c r="O109"/>
      <c r="P109"/>
      <c r="Q109"/>
      <c r="R109"/>
      <c r="S109"/>
    </row>
    <row r="113" spans="2:19" ht="15.75" x14ac:dyDescent="0.25">
      <c r="B113"/>
      <c r="C113"/>
      <c r="D113"/>
      <c r="E113"/>
      <c r="F113"/>
      <c r="G113"/>
      <c r="H113"/>
      <c r="I113"/>
      <c r="J113"/>
      <c r="K113" s="46"/>
      <c r="L113" s="46"/>
      <c r="M113" s="46"/>
      <c r="N113" s="46"/>
      <c r="O113" s="46"/>
      <c r="P113" s="46"/>
      <c r="Q113" s="46"/>
      <c r="R113" s="46"/>
      <c r="S113" s="46"/>
    </row>
    <row r="114" spans="2:19" ht="15.75" x14ac:dyDescent="0.25">
      <c r="B114"/>
      <c r="C114"/>
      <c r="D114"/>
      <c r="E114"/>
      <c r="F114"/>
      <c r="G114"/>
      <c r="H114"/>
      <c r="I114"/>
      <c r="J114"/>
      <c r="K114" s="46"/>
      <c r="L114" s="46"/>
      <c r="M114" s="46"/>
      <c r="N114" s="46"/>
      <c r="O114" s="46"/>
      <c r="P114" s="46"/>
      <c r="Q114" s="46"/>
      <c r="R114" s="46"/>
      <c r="S114" s="46"/>
    </row>
    <row r="115" spans="2:19" ht="15.75" x14ac:dyDescent="0.25">
      <c r="B115"/>
      <c r="C115"/>
      <c r="D115"/>
      <c r="E115"/>
      <c r="F115"/>
      <c r="G115"/>
      <c r="H115"/>
      <c r="I115"/>
      <c r="J115"/>
      <c r="K115" s="46"/>
      <c r="L115" s="46"/>
      <c r="M115" s="46"/>
      <c r="N115" s="46"/>
      <c r="O115" s="46"/>
      <c r="P115" s="46"/>
      <c r="Q115" s="46"/>
      <c r="R115" s="46"/>
      <c r="S115" s="46"/>
    </row>
    <row r="116" spans="2:19" ht="15.75" x14ac:dyDescent="0.25">
      <c r="B116"/>
      <c r="C116"/>
      <c r="D116"/>
      <c r="E116"/>
      <c r="F116"/>
      <c r="G116"/>
      <c r="H116"/>
      <c r="I116"/>
      <c r="J116"/>
      <c r="K116" s="46"/>
      <c r="L116" s="46"/>
      <c r="M116" s="46"/>
      <c r="N116" s="46"/>
      <c r="O116" s="46"/>
      <c r="P116" s="46"/>
      <c r="Q116" s="46"/>
      <c r="R116" s="46"/>
      <c r="S116" s="46"/>
    </row>
    <row r="117" spans="2:19" ht="15.75" x14ac:dyDescent="0.25">
      <c r="B117"/>
      <c r="C117"/>
      <c r="D117"/>
      <c r="E117"/>
      <c r="F117"/>
      <c r="G117"/>
      <c r="H117"/>
      <c r="I117"/>
      <c r="J117"/>
      <c r="K117" s="46"/>
      <c r="L117" s="46"/>
      <c r="M117" s="46"/>
      <c r="N117" s="46"/>
      <c r="O117" s="46"/>
      <c r="P117" s="46"/>
      <c r="Q117" s="46"/>
      <c r="R117" s="46"/>
      <c r="S117" s="46"/>
    </row>
    <row r="118" spans="2:19" ht="15.75" x14ac:dyDescent="0.25">
      <c r="B118"/>
      <c r="C118"/>
      <c r="D118"/>
      <c r="E118"/>
      <c r="F118"/>
      <c r="G118"/>
      <c r="H118"/>
      <c r="I118"/>
      <c r="J118"/>
      <c r="K118" s="46"/>
      <c r="L118" s="46"/>
      <c r="M118" s="46"/>
      <c r="N118" s="46"/>
      <c r="O118" s="46"/>
      <c r="P118" s="46"/>
      <c r="Q118" s="46"/>
      <c r="R118" s="46"/>
      <c r="S118" s="46"/>
    </row>
    <row r="119" spans="2:19" ht="15.75" x14ac:dyDescent="0.25">
      <c r="B119"/>
      <c r="C119"/>
      <c r="D119"/>
      <c r="E119"/>
      <c r="F119"/>
      <c r="G119"/>
      <c r="H119"/>
      <c r="I119"/>
      <c r="J119"/>
      <c r="K119" s="46"/>
      <c r="L119" s="46"/>
      <c r="M119" s="46"/>
      <c r="N119" s="46"/>
      <c r="O119" s="46"/>
      <c r="P119" s="46"/>
      <c r="Q119" s="46"/>
      <c r="R119" s="46"/>
      <c r="S119" s="46"/>
    </row>
    <row r="120" spans="2:19" ht="15.75" x14ac:dyDescent="0.25">
      <c r="B120"/>
      <c r="C120"/>
      <c r="D120"/>
      <c r="E120"/>
      <c r="F120"/>
      <c r="G120"/>
      <c r="H120"/>
      <c r="I120"/>
      <c r="J120"/>
      <c r="K120" s="46"/>
      <c r="L120" s="46"/>
      <c r="M120" s="46"/>
      <c r="N120" s="46"/>
      <c r="O120" s="46"/>
      <c r="P120" s="46"/>
      <c r="Q120" s="46"/>
      <c r="R120" s="46"/>
      <c r="S120" s="46"/>
    </row>
    <row r="121" spans="2:19" ht="15.75" x14ac:dyDescent="0.25">
      <c r="B121"/>
      <c r="C121"/>
      <c r="D121"/>
      <c r="E121"/>
      <c r="F121"/>
      <c r="G121"/>
      <c r="H121"/>
      <c r="I121"/>
      <c r="J121"/>
      <c r="K121" s="46"/>
      <c r="L121" s="46"/>
      <c r="M121" s="46"/>
      <c r="N121" s="46"/>
      <c r="O121" s="46"/>
      <c r="P121" s="46"/>
      <c r="Q121" s="46"/>
      <c r="R121" s="46"/>
      <c r="S121" s="46"/>
    </row>
    <row r="122" spans="2:19" ht="15.75" x14ac:dyDescent="0.25">
      <c r="B122"/>
      <c r="C122"/>
      <c r="D122"/>
      <c r="E122"/>
      <c r="F122"/>
      <c r="G122"/>
      <c r="H122"/>
      <c r="I122"/>
      <c r="J122"/>
      <c r="K122" s="46"/>
      <c r="L122" s="46"/>
      <c r="M122" s="46"/>
      <c r="N122" s="46"/>
      <c r="O122" s="46"/>
      <c r="P122" s="46"/>
      <c r="Q122" s="46"/>
      <c r="R122" s="46"/>
      <c r="S122" s="46"/>
    </row>
    <row r="123" spans="2:19" ht="15.75" x14ac:dyDescent="0.25">
      <c r="B123"/>
      <c r="C123"/>
      <c r="D123"/>
      <c r="E123"/>
      <c r="F123"/>
      <c r="G123"/>
      <c r="H123"/>
      <c r="I123"/>
      <c r="J123"/>
      <c r="K123" s="46"/>
      <c r="L123" s="46"/>
      <c r="M123" s="46"/>
      <c r="N123" s="46"/>
      <c r="O123" s="46"/>
      <c r="P123" s="46"/>
      <c r="Q123" s="46"/>
      <c r="R123" s="46"/>
      <c r="S123" s="46"/>
    </row>
    <row r="124" spans="2:19" ht="15.75" x14ac:dyDescent="0.25">
      <c r="B124"/>
      <c r="C124"/>
      <c r="D124"/>
      <c r="E124"/>
      <c r="F124"/>
      <c r="G124"/>
      <c r="H124"/>
      <c r="I124"/>
      <c r="J124"/>
      <c r="K124" s="46"/>
      <c r="L124" s="46"/>
      <c r="M124" s="46"/>
      <c r="N124" s="46"/>
      <c r="O124" s="46"/>
      <c r="P124" s="46"/>
      <c r="Q124" s="46"/>
      <c r="R124" s="46"/>
      <c r="S124" s="46"/>
    </row>
    <row r="125" spans="2:19" ht="15.75" x14ac:dyDescent="0.25">
      <c r="B125"/>
      <c r="C125"/>
      <c r="D125"/>
      <c r="E125"/>
      <c r="F125"/>
      <c r="G125"/>
      <c r="H125"/>
      <c r="I125"/>
      <c r="J125"/>
      <c r="K125" s="46"/>
      <c r="L125" s="46"/>
      <c r="M125" s="46"/>
      <c r="N125" s="46"/>
      <c r="O125" s="46"/>
      <c r="P125" s="46"/>
      <c r="Q125" s="46"/>
      <c r="R125" s="46"/>
      <c r="S125" s="46"/>
    </row>
    <row r="126" spans="2:19" ht="15.75" x14ac:dyDescent="0.25">
      <c r="B126"/>
      <c r="C126"/>
      <c r="D126"/>
      <c r="E126"/>
      <c r="F126"/>
      <c r="G126"/>
      <c r="H126"/>
      <c r="I126"/>
      <c r="J126"/>
      <c r="K126" s="46"/>
      <c r="L126" s="46"/>
      <c r="M126" s="46"/>
      <c r="N126" s="46"/>
      <c r="O126" s="46"/>
      <c r="P126" s="46"/>
      <c r="Q126" s="46"/>
      <c r="R126" s="46"/>
      <c r="S126" s="46"/>
    </row>
    <row r="127" spans="2:19" ht="15.75" x14ac:dyDescent="0.25">
      <c r="B127"/>
      <c r="C127"/>
      <c r="D127"/>
      <c r="E127"/>
      <c r="F127"/>
      <c r="G127"/>
      <c r="H127"/>
      <c r="I127"/>
      <c r="J127"/>
      <c r="K127" s="46"/>
      <c r="L127" s="46"/>
      <c r="M127" s="46"/>
      <c r="N127" s="46"/>
      <c r="O127" s="46"/>
      <c r="P127" s="46"/>
      <c r="Q127" s="46"/>
      <c r="R127" s="46"/>
      <c r="S127" s="46"/>
    </row>
    <row r="128" spans="2:19" ht="15.75" x14ac:dyDescent="0.25">
      <c r="B128"/>
      <c r="C128"/>
      <c r="D128"/>
      <c r="E128"/>
      <c r="F128"/>
      <c r="G128"/>
      <c r="H128"/>
      <c r="I128"/>
      <c r="J128"/>
      <c r="K128" s="46"/>
      <c r="L128" s="46"/>
      <c r="M128" s="46"/>
      <c r="N128" s="46"/>
      <c r="O128" s="46"/>
      <c r="P128" s="46"/>
      <c r="Q128" s="46"/>
      <c r="R128" s="46"/>
      <c r="S128" s="46"/>
    </row>
    <row r="129" spans="2:19" ht="15.75" x14ac:dyDescent="0.25">
      <c r="B129"/>
      <c r="C129"/>
      <c r="D129"/>
      <c r="E129"/>
      <c r="F129"/>
      <c r="G129"/>
      <c r="H129"/>
      <c r="I129"/>
      <c r="J129"/>
      <c r="K129" s="46"/>
      <c r="L129" s="46"/>
      <c r="M129" s="46"/>
      <c r="N129" s="46"/>
      <c r="O129" s="46"/>
      <c r="P129" s="46"/>
      <c r="Q129" s="46"/>
      <c r="R129" s="46"/>
      <c r="S129" s="46"/>
    </row>
    <row r="130" spans="2:19" ht="15.75" x14ac:dyDescent="0.25">
      <c r="B130"/>
      <c r="C130"/>
      <c r="D130"/>
      <c r="E130"/>
      <c r="F130"/>
      <c r="G130"/>
      <c r="H130"/>
      <c r="I130"/>
      <c r="J130"/>
      <c r="K130" s="46"/>
      <c r="L130" s="46"/>
      <c r="M130" s="46"/>
      <c r="N130" s="46"/>
      <c r="O130" s="46"/>
      <c r="P130" s="46"/>
      <c r="Q130" s="46"/>
      <c r="R130" s="46"/>
      <c r="S130" s="46"/>
    </row>
    <row r="131" spans="2:19" ht="15.75" x14ac:dyDescent="0.25">
      <c r="B131"/>
      <c r="C131"/>
      <c r="D131"/>
      <c r="E131"/>
      <c r="F131"/>
      <c r="G131"/>
      <c r="H131"/>
      <c r="I131"/>
      <c r="J131"/>
      <c r="K131" s="46"/>
      <c r="L131" s="46"/>
      <c r="M131" s="46"/>
      <c r="N131" s="46"/>
      <c r="O131" s="46"/>
      <c r="P131" s="46"/>
      <c r="Q131" s="46"/>
      <c r="R131" s="46"/>
      <c r="S131" s="46"/>
    </row>
    <row r="132" spans="2:19" ht="15.75" x14ac:dyDescent="0.25">
      <c r="B132"/>
      <c r="C132"/>
      <c r="D132"/>
      <c r="E132"/>
      <c r="F132"/>
      <c r="G132"/>
      <c r="H132"/>
      <c r="I132"/>
      <c r="J132"/>
      <c r="K132" s="46"/>
      <c r="L132" s="46"/>
      <c r="M132" s="46"/>
      <c r="N132" s="46"/>
      <c r="O132" s="46"/>
      <c r="P132" s="46"/>
      <c r="Q132" s="46"/>
      <c r="R132" s="46"/>
      <c r="S132" s="46"/>
    </row>
    <row r="133" spans="2:19" ht="15.75" x14ac:dyDescent="0.25">
      <c r="B133"/>
      <c r="C133"/>
      <c r="D133"/>
      <c r="E133"/>
      <c r="F133"/>
      <c r="G133"/>
      <c r="H133"/>
      <c r="I133"/>
      <c r="J133"/>
      <c r="K133" s="46"/>
      <c r="L133" s="46"/>
      <c r="M133" s="46"/>
      <c r="N133" s="46"/>
      <c r="O133" s="46"/>
      <c r="P133" s="46"/>
      <c r="Q133" s="46"/>
      <c r="R133" s="46"/>
      <c r="S133" s="46"/>
    </row>
    <row r="134" spans="2:19" ht="15.75" x14ac:dyDescent="0.25">
      <c r="B134"/>
      <c r="C134"/>
      <c r="D134"/>
      <c r="E134"/>
      <c r="F134"/>
      <c r="G134"/>
      <c r="H134"/>
      <c r="I134"/>
      <c r="J134"/>
      <c r="K134" s="46"/>
      <c r="L134" s="46"/>
      <c r="M134" s="46"/>
      <c r="N134" s="46"/>
      <c r="O134" s="46"/>
      <c r="P134" s="46"/>
      <c r="Q134" s="46"/>
      <c r="R134" s="46"/>
      <c r="S134" s="46"/>
    </row>
    <row r="135" spans="2:19" ht="15.75" x14ac:dyDescent="0.25">
      <c r="B135"/>
      <c r="C135"/>
      <c r="D135"/>
      <c r="E135"/>
      <c r="F135"/>
      <c r="G135"/>
      <c r="H135"/>
      <c r="I135"/>
      <c r="J135"/>
      <c r="K135" s="46"/>
      <c r="L135" s="46"/>
      <c r="M135" s="46"/>
      <c r="N135" s="46"/>
      <c r="O135" s="46"/>
      <c r="P135" s="46"/>
      <c r="Q135" s="46"/>
      <c r="R135" s="46"/>
      <c r="S135" s="46"/>
    </row>
    <row r="136" spans="2:19" ht="15.75" x14ac:dyDescent="0.25">
      <c r="B136"/>
      <c r="C136"/>
      <c r="D136"/>
      <c r="E136"/>
      <c r="F136"/>
      <c r="G136"/>
      <c r="H136"/>
      <c r="I136"/>
      <c r="J136"/>
      <c r="K136" s="46"/>
      <c r="L136" s="46"/>
      <c r="M136" s="46"/>
      <c r="N136" s="46"/>
      <c r="O136" s="46"/>
      <c r="P136" s="46"/>
      <c r="Q136" s="46"/>
      <c r="R136" s="46"/>
      <c r="S136" s="46"/>
    </row>
    <row r="137" spans="2:19" ht="15.75" x14ac:dyDescent="0.25">
      <c r="B137"/>
      <c r="C137"/>
      <c r="D137"/>
      <c r="E137"/>
      <c r="F137"/>
      <c r="G137"/>
      <c r="H137"/>
      <c r="I137"/>
      <c r="J137"/>
      <c r="K137" s="46"/>
      <c r="L137" s="46"/>
      <c r="M137" s="46"/>
      <c r="N137" s="46"/>
      <c r="O137" s="46"/>
      <c r="P137" s="46"/>
      <c r="Q137" s="46"/>
      <c r="R137" s="46"/>
      <c r="S137" s="46"/>
    </row>
    <row r="138" spans="2:19" ht="15.75" x14ac:dyDescent="0.25">
      <c r="B138"/>
      <c r="C138"/>
      <c r="D138"/>
      <c r="E138"/>
      <c r="F138"/>
      <c r="G138"/>
      <c r="H138"/>
      <c r="I138"/>
      <c r="J138"/>
      <c r="K138" s="46"/>
      <c r="L138" s="46"/>
      <c r="M138" s="46"/>
      <c r="N138" s="46"/>
      <c r="O138" s="46"/>
      <c r="P138" s="46"/>
      <c r="Q138" s="46"/>
      <c r="R138" s="46"/>
      <c r="S138" s="46"/>
    </row>
    <row r="141" spans="2:19" ht="15.75" x14ac:dyDescent="0.25">
      <c r="B141" s="46"/>
      <c r="C141" s="46"/>
      <c r="D141" s="46"/>
      <c r="E141" s="46"/>
      <c r="F141" s="46"/>
      <c r="G141" s="46"/>
      <c r="H141" s="46"/>
      <c r="I141" s="46"/>
      <c r="J141" s="46"/>
      <c r="K141"/>
      <c r="L141"/>
      <c r="M141"/>
      <c r="N141"/>
      <c r="O141"/>
      <c r="P141"/>
      <c r="Q141"/>
      <c r="R141"/>
      <c r="S141"/>
    </row>
    <row r="142" spans="2:19" ht="15.75" x14ac:dyDescent="0.25">
      <c r="B142" s="46"/>
      <c r="C142" s="46"/>
      <c r="D142" s="46"/>
      <c r="E142" s="46"/>
      <c r="F142" s="46"/>
      <c r="G142" s="46"/>
      <c r="H142" s="46"/>
      <c r="I142" s="46"/>
      <c r="J142" s="46"/>
      <c r="K142"/>
      <c r="L142"/>
      <c r="M142"/>
      <c r="N142"/>
      <c r="O142"/>
      <c r="P142"/>
      <c r="Q142"/>
      <c r="R142"/>
      <c r="S142"/>
    </row>
    <row r="143" spans="2:19" ht="15.75" x14ac:dyDescent="0.25">
      <c r="B143" s="46"/>
      <c r="C143" s="46"/>
      <c r="D143" s="46"/>
      <c r="E143" s="46"/>
      <c r="F143" s="46"/>
      <c r="G143" s="46"/>
      <c r="H143" s="46"/>
      <c r="I143" s="46"/>
      <c r="J143" s="46"/>
      <c r="K143"/>
      <c r="L143"/>
      <c r="M143"/>
      <c r="N143"/>
      <c r="O143"/>
      <c r="P143"/>
      <c r="Q143"/>
      <c r="R143"/>
      <c r="S143"/>
    </row>
    <row r="144" spans="2:19" ht="15.75" x14ac:dyDescent="0.25">
      <c r="B144" s="46"/>
      <c r="C144" s="46"/>
      <c r="D144" s="46"/>
      <c r="E144" s="46"/>
      <c r="F144" s="46"/>
      <c r="G144" s="46"/>
      <c r="H144" s="46"/>
      <c r="I144" s="46"/>
      <c r="J144" s="46"/>
      <c r="K144"/>
      <c r="L144"/>
      <c r="M144"/>
      <c r="N144"/>
      <c r="O144"/>
      <c r="P144"/>
      <c r="Q144"/>
      <c r="R144"/>
      <c r="S144"/>
    </row>
    <row r="145" spans="2:19" ht="15.75" x14ac:dyDescent="0.25">
      <c r="B145" s="46"/>
      <c r="C145" s="46"/>
      <c r="D145" s="46"/>
      <c r="E145" s="46"/>
      <c r="F145" s="46"/>
      <c r="G145" s="46"/>
      <c r="H145" s="46"/>
      <c r="I145" s="46"/>
      <c r="J145" s="46"/>
      <c r="K145"/>
      <c r="L145"/>
      <c r="M145"/>
      <c r="N145"/>
      <c r="O145"/>
      <c r="P145"/>
      <c r="Q145"/>
      <c r="R145"/>
      <c r="S145"/>
    </row>
    <row r="146" spans="2:19" ht="15.75" x14ac:dyDescent="0.25">
      <c r="B146" s="46"/>
      <c r="C146" s="46"/>
      <c r="D146" s="46"/>
      <c r="E146" s="46"/>
      <c r="F146" s="46"/>
      <c r="G146" s="46"/>
      <c r="H146" s="46"/>
      <c r="I146" s="46"/>
      <c r="J146" s="46"/>
      <c r="K146"/>
      <c r="L146"/>
      <c r="M146"/>
      <c r="N146"/>
      <c r="O146"/>
      <c r="P146"/>
      <c r="Q146"/>
      <c r="R146"/>
      <c r="S146"/>
    </row>
    <row r="147" spans="2:19" ht="15.75" x14ac:dyDescent="0.25">
      <c r="B147" s="46"/>
      <c r="C147" s="46"/>
      <c r="D147" s="46"/>
      <c r="E147" s="46"/>
      <c r="F147" s="46"/>
      <c r="G147" s="46"/>
      <c r="H147" s="46"/>
      <c r="I147" s="46"/>
      <c r="J147" s="46"/>
      <c r="K147"/>
      <c r="L147"/>
      <c r="M147"/>
      <c r="N147"/>
      <c r="O147"/>
      <c r="P147"/>
      <c r="Q147"/>
      <c r="R147"/>
      <c r="S147"/>
    </row>
    <row r="148" spans="2:19" ht="15.75" x14ac:dyDescent="0.25">
      <c r="B148" s="46"/>
      <c r="C148" s="46"/>
      <c r="D148" s="46"/>
      <c r="E148" s="46"/>
      <c r="F148" s="46"/>
      <c r="G148" s="46"/>
      <c r="H148" s="46"/>
      <c r="I148" s="46"/>
      <c r="J148" s="46"/>
      <c r="K148"/>
      <c r="L148"/>
      <c r="M148"/>
      <c r="N148"/>
      <c r="O148"/>
      <c r="P148"/>
      <c r="Q148"/>
      <c r="R148"/>
      <c r="S148"/>
    </row>
    <row r="149" spans="2:19" ht="15.75" x14ac:dyDescent="0.25">
      <c r="B149" s="46"/>
      <c r="C149" s="46"/>
      <c r="D149" s="46"/>
      <c r="E149" s="46"/>
      <c r="F149" s="46"/>
      <c r="G149" s="46"/>
      <c r="H149" s="46"/>
      <c r="I149" s="46"/>
      <c r="J149" s="46"/>
      <c r="K149"/>
      <c r="L149"/>
      <c r="M149"/>
      <c r="N149"/>
      <c r="O149"/>
      <c r="P149"/>
      <c r="Q149"/>
      <c r="R149"/>
      <c r="S149"/>
    </row>
    <row r="150" spans="2:19" ht="15.75" x14ac:dyDescent="0.25">
      <c r="B150" s="46"/>
      <c r="C150" s="46"/>
      <c r="D150" s="46"/>
      <c r="E150" s="46"/>
      <c r="F150" s="46"/>
      <c r="G150" s="46"/>
      <c r="H150" s="46"/>
      <c r="I150" s="46"/>
      <c r="J150" s="46"/>
      <c r="K150"/>
      <c r="L150"/>
      <c r="M150"/>
      <c r="N150"/>
      <c r="O150"/>
      <c r="P150"/>
      <c r="Q150"/>
      <c r="R150"/>
      <c r="S150"/>
    </row>
    <row r="151" spans="2:19" ht="15.75" x14ac:dyDescent="0.25">
      <c r="B151" s="46"/>
      <c r="C151" s="46"/>
      <c r="D151" s="46"/>
      <c r="E151" s="46"/>
      <c r="F151" s="46"/>
      <c r="G151" s="46"/>
      <c r="H151" s="46"/>
      <c r="I151" s="46"/>
      <c r="J151" s="46"/>
      <c r="K151"/>
      <c r="L151"/>
      <c r="M151"/>
      <c r="N151"/>
      <c r="O151"/>
      <c r="P151"/>
      <c r="Q151"/>
      <c r="R151"/>
      <c r="S151"/>
    </row>
    <row r="152" spans="2:19" ht="15.75" x14ac:dyDescent="0.25">
      <c r="B152" s="46"/>
      <c r="C152" s="46"/>
      <c r="D152" s="46"/>
      <c r="E152" s="46"/>
      <c r="F152" s="46"/>
      <c r="G152" s="46"/>
      <c r="H152" s="46"/>
      <c r="I152" s="46"/>
      <c r="J152" s="46"/>
      <c r="K152"/>
      <c r="L152"/>
      <c r="M152"/>
      <c r="N152"/>
      <c r="O152"/>
      <c r="P152"/>
      <c r="Q152"/>
      <c r="R152"/>
      <c r="S152"/>
    </row>
    <row r="153" spans="2:19" ht="15.75" x14ac:dyDescent="0.25">
      <c r="B153" s="46"/>
      <c r="C153" s="46"/>
      <c r="D153" s="46"/>
      <c r="E153" s="46"/>
      <c r="F153" s="46"/>
      <c r="G153" s="46"/>
      <c r="H153" s="46"/>
      <c r="I153" s="46"/>
      <c r="J153" s="46"/>
      <c r="K153"/>
      <c r="L153"/>
      <c r="M153"/>
      <c r="N153"/>
      <c r="O153"/>
      <c r="P153"/>
      <c r="Q153"/>
      <c r="R153"/>
      <c r="S153"/>
    </row>
    <row r="156" spans="2:19" ht="15.75" x14ac:dyDescent="0.25">
      <c r="B156"/>
      <c r="C156"/>
      <c r="D156"/>
      <c r="E156"/>
      <c r="F156"/>
      <c r="G156"/>
      <c r="H156"/>
      <c r="I156"/>
      <c r="J156"/>
      <c r="K156" s="46"/>
      <c r="L156" s="46"/>
      <c r="M156" s="46"/>
      <c r="N156" s="46"/>
      <c r="O156" s="46"/>
      <c r="P156" s="46"/>
      <c r="Q156" s="46"/>
      <c r="R156" s="46"/>
      <c r="S156" s="46"/>
    </row>
    <row r="157" spans="2:19" ht="15.75" x14ac:dyDescent="0.25">
      <c r="B157"/>
      <c r="C157"/>
      <c r="D157"/>
      <c r="E157"/>
      <c r="F157"/>
      <c r="G157"/>
      <c r="H157"/>
      <c r="I157"/>
      <c r="J157"/>
      <c r="K157" s="46"/>
      <c r="L157" s="46"/>
      <c r="M157" s="46"/>
      <c r="N157" s="46"/>
      <c r="O157" s="46"/>
      <c r="P157" s="46"/>
      <c r="Q157" s="46"/>
      <c r="R157" s="46"/>
      <c r="S157" s="46"/>
    </row>
    <row r="158" spans="2:19" ht="15.75" x14ac:dyDescent="0.25">
      <c r="B158"/>
      <c r="C158"/>
      <c r="D158"/>
      <c r="E158"/>
      <c r="F158"/>
      <c r="G158"/>
      <c r="H158"/>
      <c r="I158"/>
      <c r="J158"/>
      <c r="K158" s="46"/>
      <c r="L158" s="46"/>
      <c r="M158" s="46"/>
      <c r="N158" s="46"/>
      <c r="O158" s="46"/>
      <c r="P158" s="46"/>
      <c r="Q158" s="46"/>
      <c r="R158" s="46"/>
      <c r="S158" s="46"/>
    </row>
    <row r="159" spans="2:19" ht="15.75" x14ac:dyDescent="0.25">
      <c r="B159"/>
      <c r="C159"/>
      <c r="D159"/>
      <c r="E159"/>
      <c r="F159"/>
      <c r="G159"/>
      <c r="H159"/>
      <c r="I159"/>
      <c r="J159"/>
      <c r="K159" s="46"/>
      <c r="L159" s="46"/>
      <c r="M159" s="46"/>
      <c r="N159" s="46"/>
      <c r="O159" s="46"/>
      <c r="P159" s="46"/>
      <c r="Q159" s="46"/>
      <c r="R159" s="46"/>
      <c r="S159" s="46"/>
    </row>
    <row r="160" spans="2:19" ht="15.75" x14ac:dyDescent="0.25">
      <c r="B160"/>
      <c r="C160"/>
      <c r="D160"/>
      <c r="E160"/>
      <c r="F160"/>
      <c r="G160"/>
      <c r="H160"/>
      <c r="I160"/>
      <c r="J160"/>
      <c r="K160" s="46"/>
      <c r="L160" s="46"/>
      <c r="M160" s="46"/>
      <c r="N160" s="46"/>
      <c r="O160" s="46"/>
      <c r="P160" s="46"/>
      <c r="Q160" s="46"/>
      <c r="R160" s="46"/>
      <c r="S160" s="46"/>
    </row>
    <row r="161" spans="2:19" ht="15.75" x14ac:dyDescent="0.25">
      <c r="B161"/>
      <c r="C161"/>
      <c r="D161"/>
      <c r="E161"/>
      <c r="F161"/>
      <c r="G161"/>
      <c r="H161"/>
      <c r="I161"/>
      <c r="J161"/>
      <c r="K161" s="46"/>
      <c r="L161" s="46"/>
      <c r="M161" s="46"/>
      <c r="N161" s="46"/>
      <c r="O161" s="46"/>
      <c r="P161" s="46"/>
      <c r="Q161" s="46"/>
      <c r="R161" s="46"/>
      <c r="S161" s="46"/>
    </row>
    <row r="162" spans="2:19" ht="15.75" x14ac:dyDescent="0.25">
      <c r="B162"/>
      <c r="C162"/>
      <c r="D162"/>
      <c r="E162"/>
      <c r="F162"/>
      <c r="G162"/>
      <c r="H162"/>
      <c r="I162"/>
      <c r="J162"/>
      <c r="K162" s="46"/>
      <c r="L162" s="46"/>
      <c r="M162" s="46"/>
      <c r="N162" s="46"/>
      <c r="O162" s="46"/>
      <c r="P162" s="46"/>
      <c r="Q162" s="46"/>
      <c r="R162" s="46"/>
      <c r="S162" s="46"/>
    </row>
    <row r="163" spans="2:19" ht="15.75" x14ac:dyDescent="0.25">
      <c r="B163"/>
      <c r="C163"/>
      <c r="D163"/>
      <c r="E163"/>
      <c r="F163"/>
      <c r="G163"/>
      <c r="H163"/>
      <c r="I163"/>
      <c r="J163"/>
      <c r="K163" s="46"/>
      <c r="L163" s="46"/>
      <c r="M163" s="46"/>
      <c r="N163" s="46"/>
      <c r="O163" s="46"/>
      <c r="P163" s="46"/>
      <c r="Q163" s="46"/>
      <c r="R163" s="46"/>
      <c r="S163" s="46"/>
    </row>
    <row r="164" spans="2:19" ht="15.75" x14ac:dyDescent="0.25">
      <c r="B164"/>
      <c r="C164"/>
      <c r="D164"/>
      <c r="E164"/>
      <c r="F164"/>
      <c r="G164"/>
      <c r="H164"/>
      <c r="I164"/>
      <c r="J164"/>
      <c r="K164" s="46"/>
      <c r="L164" s="46"/>
      <c r="M164" s="46"/>
      <c r="N164" s="46"/>
      <c r="O164" s="46"/>
      <c r="P164" s="46"/>
      <c r="Q164" s="46"/>
      <c r="R164" s="46"/>
      <c r="S164" s="46"/>
    </row>
    <row r="165" spans="2:19" ht="15.75" x14ac:dyDescent="0.25">
      <c r="B165"/>
      <c r="C165"/>
      <c r="D165"/>
      <c r="E165"/>
      <c r="F165"/>
      <c r="G165"/>
      <c r="H165"/>
      <c r="I165"/>
      <c r="J165"/>
      <c r="K165" s="46"/>
      <c r="L165" s="46"/>
      <c r="M165" s="46"/>
      <c r="N165" s="46"/>
      <c r="O165" s="46"/>
      <c r="P165" s="46"/>
      <c r="Q165" s="46"/>
      <c r="R165" s="46"/>
      <c r="S165" s="46"/>
    </row>
    <row r="166" spans="2:19" ht="15.75" x14ac:dyDescent="0.25">
      <c r="B166"/>
      <c r="C166"/>
      <c r="D166"/>
      <c r="E166"/>
      <c r="F166"/>
      <c r="G166"/>
      <c r="H166"/>
      <c r="I166"/>
      <c r="J166"/>
      <c r="K166" s="46"/>
      <c r="L166" s="46"/>
      <c r="M166" s="46"/>
      <c r="N166" s="46"/>
      <c r="O166" s="46"/>
      <c r="P166" s="46"/>
      <c r="Q166" s="46"/>
      <c r="R166" s="46"/>
      <c r="S166" s="46"/>
    </row>
    <row r="167" spans="2:19" ht="15.75" x14ac:dyDescent="0.25">
      <c r="B167"/>
      <c r="C167"/>
      <c r="D167"/>
      <c r="E167"/>
      <c r="F167"/>
      <c r="G167"/>
      <c r="H167"/>
      <c r="I167"/>
      <c r="J167"/>
      <c r="K167" s="46"/>
      <c r="L167" s="46"/>
      <c r="M167" s="46"/>
      <c r="N167" s="46"/>
      <c r="O167" s="46"/>
      <c r="P167" s="46"/>
      <c r="Q167" s="46"/>
      <c r="R167" s="46"/>
      <c r="S167" s="46"/>
    </row>
    <row r="168" spans="2:19" ht="15.75" x14ac:dyDescent="0.25">
      <c r="B168"/>
      <c r="C168"/>
      <c r="D168"/>
      <c r="E168"/>
      <c r="F168"/>
      <c r="G168"/>
      <c r="H168"/>
      <c r="I168"/>
      <c r="J168"/>
      <c r="K168" s="46"/>
      <c r="L168" s="46"/>
      <c r="M168" s="46"/>
      <c r="N168" s="46"/>
      <c r="O168" s="46"/>
      <c r="P168" s="46"/>
      <c r="Q168" s="46"/>
      <c r="R168" s="46"/>
      <c r="S168" s="46"/>
    </row>
    <row r="169" spans="2:19" ht="15.75" x14ac:dyDescent="0.25">
      <c r="B169"/>
      <c r="C169"/>
      <c r="D169"/>
      <c r="E169"/>
      <c r="F169"/>
      <c r="G169"/>
      <c r="H169"/>
      <c r="I169"/>
      <c r="J169"/>
      <c r="K169" s="46"/>
      <c r="L169" s="46"/>
      <c r="M169" s="46"/>
      <c r="N169" s="46"/>
      <c r="O169" s="46"/>
      <c r="P169" s="46"/>
      <c r="Q169" s="46"/>
      <c r="R169" s="46"/>
      <c r="S169" s="46"/>
    </row>
    <row r="170" spans="2:19" ht="15.75" x14ac:dyDescent="0.25">
      <c r="B170"/>
      <c r="C170"/>
      <c r="D170"/>
      <c r="E170"/>
      <c r="F170"/>
      <c r="G170"/>
      <c r="H170"/>
      <c r="I170"/>
      <c r="J170"/>
      <c r="K170" s="46"/>
      <c r="L170" s="46"/>
      <c r="M170" s="46"/>
      <c r="N170" s="46"/>
      <c r="O170" s="46"/>
      <c r="P170" s="46"/>
      <c r="Q170" s="46"/>
      <c r="R170" s="46"/>
      <c r="S170" s="46"/>
    </row>
    <row r="171" spans="2:19" ht="15.75" x14ac:dyDescent="0.25">
      <c r="B171"/>
      <c r="C171"/>
      <c r="D171"/>
      <c r="E171"/>
      <c r="F171"/>
      <c r="G171"/>
      <c r="H171"/>
      <c r="I171"/>
      <c r="J171"/>
      <c r="K171" s="46"/>
      <c r="L171" s="46"/>
      <c r="M171" s="46"/>
      <c r="N171" s="46"/>
      <c r="O171" s="46"/>
      <c r="P171" s="46"/>
      <c r="Q171" s="46"/>
      <c r="R171" s="46"/>
      <c r="S171" s="46"/>
    </row>
    <row r="172" spans="2:19" ht="15.75" x14ac:dyDescent="0.25">
      <c r="B172"/>
      <c r="C172"/>
      <c r="D172"/>
      <c r="E172"/>
      <c r="F172"/>
      <c r="G172"/>
      <c r="H172"/>
      <c r="I172"/>
      <c r="J172"/>
      <c r="K172" s="46"/>
      <c r="L172" s="46"/>
      <c r="M172" s="46"/>
      <c r="N172" s="46"/>
      <c r="O172" s="46"/>
      <c r="P172" s="46"/>
      <c r="Q172" s="46"/>
      <c r="R172" s="46"/>
      <c r="S172" s="46"/>
    </row>
    <row r="173" spans="2:19" ht="15.75" x14ac:dyDescent="0.25">
      <c r="B173"/>
      <c r="C173"/>
      <c r="D173"/>
      <c r="E173"/>
      <c r="F173"/>
      <c r="G173"/>
      <c r="H173"/>
      <c r="I173"/>
      <c r="J173"/>
      <c r="K173" s="46"/>
      <c r="L173" s="46"/>
      <c r="M173" s="46"/>
      <c r="N173" s="46"/>
      <c r="O173" s="46"/>
      <c r="P173" s="46"/>
      <c r="Q173" s="46"/>
      <c r="R173" s="46"/>
      <c r="S173" s="46"/>
    </row>
    <row r="174" spans="2:19" ht="15.75" x14ac:dyDescent="0.25">
      <c r="B174"/>
      <c r="C174"/>
      <c r="D174"/>
      <c r="E174"/>
      <c r="F174"/>
      <c r="G174"/>
      <c r="H174"/>
      <c r="I174"/>
      <c r="J174"/>
      <c r="K174" s="46"/>
      <c r="L174" s="46"/>
      <c r="M174" s="46"/>
      <c r="N174" s="46"/>
      <c r="O174" s="46"/>
      <c r="P174" s="46"/>
      <c r="Q174" s="46"/>
      <c r="R174" s="46"/>
      <c r="S174" s="46"/>
    </row>
    <row r="175" spans="2:19" ht="15.75" x14ac:dyDescent="0.25">
      <c r="B175"/>
      <c r="C175"/>
      <c r="D175"/>
      <c r="E175"/>
      <c r="F175"/>
      <c r="G175"/>
      <c r="H175"/>
      <c r="I175"/>
      <c r="J175"/>
      <c r="K175" s="46"/>
      <c r="L175" s="46"/>
      <c r="M175" s="46"/>
      <c r="N175" s="46"/>
      <c r="O175" s="46"/>
      <c r="P175" s="46"/>
      <c r="Q175" s="46"/>
      <c r="R175" s="46"/>
      <c r="S175" s="46"/>
    </row>
    <row r="176" spans="2:19" ht="15.75" x14ac:dyDescent="0.25">
      <c r="B176"/>
      <c r="C176"/>
      <c r="D176"/>
      <c r="E176"/>
      <c r="F176"/>
      <c r="G176"/>
      <c r="H176"/>
      <c r="I176"/>
      <c r="J176"/>
      <c r="K176" s="46"/>
      <c r="L176" s="46"/>
      <c r="M176" s="46"/>
      <c r="N176" s="46"/>
      <c r="O176" s="46"/>
      <c r="P176" s="46"/>
      <c r="Q176" s="46"/>
      <c r="R176" s="46"/>
      <c r="S176" s="46"/>
    </row>
    <row r="177" spans="2:19" ht="15.75" x14ac:dyDescent="0.25">
      <c r="B177"/>
      <c r="C177"/>
      <c r="D177"/>
      <c r="E177"/>
      <c r="F177"/>
      <c r="G177"/>
      <c r="H177"/>
      <c r="I177"/>
      <c r="J177"/>
      <c r="K177" s="46"/>
      <c r="L177" s="46"/>
      <c r="M177" s="46"/>
      <c r="N177" s="46"/>
      <c r="O177" s="46"/>
      <c r="P177" s="46"/>
      <c r="Q177" s="46"/>
      <c r="R177" s="46"/>
      <c r="S177" s="46"/>
    </row>
    <row r="178" spans="2:19" ht="15.75" x14ac:dyDescent="0.25">
      <c r="B178"/>
      <c r="C178"/>
      <c r="D178"/>
      <c r="E178"/>
      <c r="F178"/>
      <c r="G178"/>
      <c r="H178"/>
      <c r="I178"/>
      <c r="J178"/>
      <c r="K178" s="46"/>
      <c r="L178" s="46"/>
      <c r="M178" s="46"/>
      <c r="N178" s="46"/>
      <c r="O178" s="46"/>
      <c r="P178" s="46"/>
      <c r="Q178" s="46"/>
      <c r="R178" s="46"/>
      <c r="S178" s="46"/>
    </row>
    <row r="179" spans="2:19" ht="15.75" x14ac:dyDescent="0.25">
      <c r="B179"/>
      <c r="C179"/>
      <c r="D179"/>
      <c r="E179"/>
      <c r="F179"/>
      <c r="G179"/>
      <c r="H179"/>
      <c r="I179"/>
      <c r="J179"/>
    </row>
    <row r="180" spans="2:19" ht="15.75" x14ac:dyDescent="0.25">
      <c r="B180"/>
      <c r="C180"/>
      <c r="D180"/>
      <c r="E180"/>
      <c r="F180"/>
      <c r="G180"/>
      <c r="H180"/>
      <c r="I180"/>
      <c r="J180"/>
    </row>
    <row r="181" spans="2:19" ht="15.75" x14ac:dyDescent="0.25">
      <c r="B181"/>
      <c r="C181"/>
      <c r="D181"/>
      <c r="E181"/>
      <c r="F181"/>
      <c r="G181"/>
      <c r="H181"/>
      <c r="I181"/>
      <c r="J181"/>
    </row>
    <row r="182" spans="2:19" ht="15.75" x14ac:dyDescent="0.25">
      <c r="B182"/>
      <c r="C182"/>
      <c r="D182"/>
      <c r="E182"/>
      <c r="F182"/>
      <c r="G182"/>
      <c r="H182"/>
      <c r="I182"/>
      <c r="J182"/>
    </row>
    <row r="183" spans="2:19" ht="15.75" x14ac:dyDescent="0.25">
      <c r="B183"/>
      <c r="C183"/>
      <c r="D183"/>
      <c r="E183"/>
      <c r="F183"/>
      <c r="G183"/>
      <c r="H183"/>
      <c r="I183"/>
      <c r="J183"/>
    </row>
    <row r="184" spans="2:19" ht="15.75" x14ac:dyDescent="0.25">
      <c r="B184"/>
      <c r="C184"/>
      <c r="D184"/>
      <c r="E184"/>
      <c r="F184"/>
      <c r="G184"/>
      <c r="H184"/>
      <c r="I184"/>
      <c r="J184"/>
    </row>
    <row r="185" spans="2:19" ht="15.75" x14ac:dyDescent="0.25">
      <c r="B185"/>
      <c r="C185"/>
      <c r="D185"/>
      <c r="E185"/>
      <c r="F185"/>
      <c r="G185"/>
      <c r="H185"/>
      <c r="I185"/>
      <c r="J185"/>
    </row>
    <row r="186" spans="2:19" ht="15.75" x14ac:dyDescent="0.25">
      <c r="B186"/>
      <c r="C186"/>
      <c r="D186"/>
      <c r="E186"/>
      <c r="F186"/>
      <c r="G186"/>
      <c r="H186"/>
      <c r="I186"/>
      <c r="J186"/>
    </row>
    <row r="187" spans="2:19" ht="15.75" x14ac:dyDescent="0.25">
      <c r="B187"/>
      <c r="C187"/>
      <c r="D187"/>
      <c r="E187"/>
      <c r="F187"/>
      <c r="G187"/>
      <c r="H187"/>
      <c r="I187"/>
      <c r="J187"/>
    </row>
    <row r="188" spans="2:19" ht="15.75" x14ac:dyDescent="0.25">
      <c r="B188"/>
      <c r="C188"/>
      <c r="D188"/>
      <c r="E188"/>
      <c r="F188"/>
      <c r="G188"/>
      <c r="H188"/>
      <c r="I188"/>
      <c r="J188"/>
    </row>
    <row r="189" spans="2:19" ht="15.75" x14ac:dyDescent="0.25">
      <c r="B189"/>
      <c r="C189"/>
      <c r="D189"/>
      <c r="E189"/>
      <c r="F189"/>
      <c r="G189"/>
      <c r="H189"/>
      <c r="I189"/>
      <c r="J189"/>
    </row>
    <row r="190" spans="2:19" ht="15.75" x14ac:dyDescent="0.25">
      <c r="B190"/>
      <c r="C190"/>
      <c r="D190"/>
      <c r="E190"/>
      <c r="F190"/>
      <c r="G190"/>
      <c r="H190"/>
      <c r="I190"/>
      <c r="J190"/>
    </row>
    <row r="191" spans="2:19" ht="15.75" x14ac:dyDescent="0.25">
      <c r="B191"/>
      <c r="C191"/>
      <c r="D191"/>
      <c r="E191"/>
      <c r="F191"/>
      <c r="G191"/>
      <c r="H191"/>
      <c r="I191"/>
      <c r="J191"/>
    </row>
    <row r="192" spans="2:19" ht="15.75" x14ac:dyDescent="0.25">
      <c r="B192"/>
      <c r="C192"/>
      <c r="D192"/>
      <c r="E192"/>
      <c r="F192"/>
      <c r="G192"/>
      <c r="H192"/>
      <c r="I192"/>
      <c r="J192"/>
    </row>
    <row r="193" spans="2:10" ht="15.75" x14ac:dyDescent="0.25">
      <c r="B193"/>
      <c r="C193"/>
      <c r="D193"/>
      <c r="E193"/>
      <c r="F193"/>
      <c r="G193"/>
      <c r="H193"/>
      <c r="I193"/>
      <c r="J193"/>
    </row>
    <row r="194" spans="2:10" ht="15.75" x14ac:dyDescent="0.25">
      <c r="B194"/>
      <c r="C194"/>
      <c r="D194"/>
      <c r="E194"/>
      <c r="F194"/>
      <c r="G194"/>
      <c r="H194"/>
      <c r="I194"/>
      <c r="J194"/>
    </row>
    <row r="195" spans="2:10" ht="15.75" x14ac:dyDescent="0.25">
      <c r="B195"/>
      <c r="C195"/>
      <c r="D195"/>
      <c r="E195"/>
      <c r="F195"/>
      <c r="G195"/>
      <c r="H195"/>
      <c r="I195"/>
      <c r="J195"/>
    </row>
    <row r="196" spans="2:10" ht="15.75" x14ac:dyDescent="0.25">
      <c r="B196"/>
      <c r="C196"/>
      <c r="D196"/>
      <c r="E196"/>
      <c r="F196"/>
      <c r="G196"/>
      <c r="H196"/>
      <c r="I196"/>
      <c r="J196"/>
    </row>
    <row r="197" spans="2:10" ht="15.75" x14ac:dyDescent="0.25">
      <c r="B197"/>
      <c r="C197"/>
      <c r="D197"/>
      <c r="E197"/>
      <c r="F197"/>
      <c r="G197"/>
      <c r="H197"/>
      <c r="I197"/>
      <c r="J197"/>
    </row>
    <row r="198" spans="2:10" ht="15.75" x14ac:dyDescent="0.25">
      <c r="B198"/>
      <c r="C198"/>
      <c r="D198"/>
      <c r="E198"/>
      <c r="F198"/>
      <c r="G198"/>
      <c r="H198"/>
      <c r="I198"/>
      <c r="J198"/>
    </row>
    <row r="199" spans="2:10" ht="15.75" x14ac:dyDescent="0.25">
      <c r="B199"/>
      <c r="C199"/>
      <c r="D199"/>
      <c r="E199"/>
      <c r="F199"/>
      <c r="G199"/>
      <c r="H199"/>
      <c r="I199"/>
      <c r="J199"/>
    </row>
    <row r="200" spans="2:10" ht="15.75" x14ac:dyDescent="0.25">
      <c r="B200"/>
      <c r="C200"/>
      <c r="D200"/>
      <c r="E200"/>
      <c r="F200"/>
      <c r="G200"/>
      <c r="H200"/>
      <c r="I200"/>
      <c r="J200"/>
    </row>
    <row r="201" spans="2:10" ht="15.75" x14ac:dyDescent="0.25">
      <c r="B201"/>
      <c r="C201"/>
      <c r="D201"/>
      <c r="E201"/>
      <c r="F201"/>
      <c r="G201"/>
      <c r="H201"/>
      <c r="I201"/>
      <c r="J201"/>
    </row>
    <row r="202" spans="2:10" ht="15.75" x14ac:dyDescent="0.25">
      <c r="B202"/>
      <c r="C202"/>
      <c r="D202"/>
      <c r="E202"/>
      <c r="F202"/>
      <c r="G202"/>
      <c r="H202"/>
      <c r="I202"/>
      <c r="J202"/>
    </row>
    <row r="203" spans="2:10" ht="15.75" x14ac:dyDescent="0.25">
      <c r="B203"/>
      <c r="C203"/>
      <c r="D203"/>
      <c r="E203"/>
      <c r="F203"/>
      <c r="G203"/>
      <c r="H203"/>
      <c r="I203"/>
      <c r="J203"/>
    </row>
    <row r="204" spans="2:10" ht="15.75" x14ac:dyDescent="0.25">
      <c r="B204"/>
      <c r="C204"/>
      <c r="D204"/>
      <c r="E204"/>
      <c r="F204"/>
      <c r="G204"/>
      <c r="H204"/>
      <c r="I204"/>
      <c r="J204"/>
    </row>
    <row r="205" spans="2:10" ht="15.75" x14ac:dyDescent="0.25">
      <c r="B205"/>
      <c r="C205"/>
      <c r="D205"/>
      <c r="E205"/>
      <c r="F205"/>
      <c r="G205"/>
      <c r="H205"/>
      <c r="I205"/>
      <c r="J205"/>
    </row>
    <row r="206" spans="2:10" ht="15.75" x14ac:dyDescent="0.25">
      <c r="B206"/>
      <c r="C206"/>
      <c r="D206"/>
      <c r="E206"/>
      <c r="F206"/>
      <c r="G206"/>
      <c r="H206"/>
      <c r="I206"/>
      <c r="J206"/>
    </row>
    <row r="207" spans="2:10" ht="15.75" x14ac:dyDescent="0.25">
      <c r="B207"/>
      <c r="C207"/>
      <c r="D207"/>
      <c r="E207"/>
      <c r="F207"/>
      <c r="G207"/>
      <c r="H207"/>
      <c r="I207"/>
      <c r="J207"/>
    </row>
    <row r="208" spans="2:10" ht="15.75" x14ac:dyDescent="0.25">
      <c r="B208"/>
      <c r="C208"/>
      <c r="D208"/>
      <c r="E208"/>
      <c r="F208"/>
      <c r="G208"/>
      <c r="H208"/>
      <c r="I208"/>
      <c r="J208"/>
    </row>
    <row r="209" spans="2:10" ht="15.75" x14ac:dyDescent="0.25">
      <c r="B209"/>
      <c r="C209"/>
      <c r="D209"/>
      <c r="E209"/>
      <c r="F209"/>
      <c r="G209"/>
      <c r="H209"/>
      <c r="I209"/>
      <c r="J209"/>
    </row>
    <row r="210" spans="2:10" ht="15.75" x14ac:dyDescent="0.25">
      <c r="B210"/>
      <c r="C210"/>
      <c r="D210"/>
      <c r="E210"/>
      <c r="F210"/>
      <c r="G210"/>
      <c r="H210"/>
      <c r="I210"/>
      <c r="J210"/>
    </row>
    <row r="211" spans="2:10" ht="15.75" x14ac:dyDescent="0.25">
      <c r="B211"/>
      <c r="C211"/>
      <c r="D211"/>
      <c r="E211"/>
      <c r="F211"/>
      <c r="G211"/>
      <c r="H211"/>
      <c r="I211"/>
      <c r="J211"/>
    </row>
    <row r="212" spans="2:10" ht="15.75" x14ac:dyDescent="0.25">
      <c r="B212"/>
      <c r="C212"/>
      <c r="D212"/>
      <c r="E212"/>
      <c r="F212"/>
      <c r="G212"/>
      <c r="H212"/>
      <c r="I212"/>
      <c r="J212"/>
    </row>
    <row r="213" spans="2:10" ht="15.75" x14ac:dyDescent="0.25">
      <c r="B213"/>
      <c r="C213"/>
      <c r="D213"/>
      <c r="E213"/>
      <c r="F213"/>
      <c r="G213"/>
      <c r="H213"/>
      <c r="I213"/>
      <c r="J213"/>
    </row>
    <row r="214" spans="2:10" ht="15.75" x14ac:dyDescent="0.25">
      <c r="B214"/>
      <c r="C214"/>
      <c r="D214"/>
      <c r="E214"/>
      <c r="F214"/>
      <c r="G214"/>
      <c r="H214"/>
      <c r="I214"/>
      <c r="J214"/>
    </row>
    <row r="215" spans="2:10" ht="15.75" x14ac:dyDescent="0.25">
      <c r="B215"/>
      <c r="C215"/>
      <c r="D215"/>
      <c r="E215"/>
      <c r="F215"/>
      <c r="G215"/>
      <c r="H215"/>
      <c r="I215"/>
      <c r="J215"/>
    </row>
    <row r="216" spans="2:10" ht="15.75" x14ac:dyDescent="0.25">
      <c r="B216"/>
      <c r="C216"/>
      <c r="D216"/>
      <c r="E216"/>
      <c r="F216"/>
      <c r="G216"/>
      <c r="H216"/>
      <c r="I216"/>
      <c r="J216"/>
    </row>
    <row r="217" spans="2:10" ht="15.75" x14ac:dyDescent="0.25">
      <c r="B217"/>
      <c r="C217"/>
      <c r="D217"/>
      <c r="E217"/>
      <c r="F217"/>
      <c r="G217"/>
      <c r="H217"/>
      <c r="I217"/>
      <c r="J217"/>
    </row>
    <row r="218" spans="2:10" ht="15.75" x14ac:dyDescent="0.25">
      <c r="B218"/>
      <c r="C218"/>
      <c r="D218"/>
      <c r="E218"/>
      <c r="F218"/>
      <c r="G218"/>
      <c r="H218"/>
      <c r="I218"/>
      <c r="J218"/>
    </row>
    <row r="219" spans="2:10" ht="15.75" x14ac:dyDescent="0.25">
      <c r="B219"/>
      <c r="C219"/>
      <c r="D219"/>
      <c r="E219"/>
      <c r="F219"/>
      <c r="G219"/>
      <c r="H219"/>
      <c r="I219"/>
      <c r="J219"/>
    </row>
    <row r="220" spans="2:10" ht="15.75" x14ac:dyDescent="0.25">
      <c r="B220"/>
      <c r="C220"/>
      <c r="D220"/>
      <c r="E220"/>
      <c r="F220"/>
      <c r="G220"/>
      <c r="H220"/>
      <c r="I220"/>
      <c r="J220"/>
    </row>
    <row r="221" spans="2:10" ht="15.75" x14ac:dyDescent="0.25">
      <c r="B221"/>
      <c r="C221"/>
      <c r="D221"/>
      <c r="E221"/>
      <c r="F221"/>
      <c r="G221"/>
      <c r="H221"/>
      <c r="I221"/>
      <c r="J221"/>
    </row>
    <row r="222" spans="2:10" ht="15.75" x14ac:dyDescent="0.25">
      <c r="B222"/>
      <c r="C222"/>
      <c r="D222"/>
      <c r="E222"/>
      <c r="F222"/>
      <c r="G222"/>
      <c r="H222"/>
      <c r="I222"/>
      <c r="J222"/>
    </row>
    <row r="223" spans="2:10" ht="15.75" x14ac:dyDescent="0.25">
      <c r="B223"/>
      <c r="C223"/>
      <c r="D223"/>
      <c r="E223"/>
      <c r="F223"/>
      <c r="G223"/>
      <c r="H223"/>
      <c r="I223"/>
      <c r="J223"/>
    </row>
    <row r="224" spans="2:10" ht="15.75" x14ac:dyDescent="0.25">
      <c r="B224"/>
      <c r="C224"/>
      <c r="D224"/>
      <c r="E224"/>
      <c r="F224"/>
      <c r="G224"/>
      <c r="H224"/>
      <c r="I224"/>
      <c r="J224"/>
    </row>
    <row r="225" spans="2:10" ht="15.75" x14ac:dyDescent="0.25">
      <c r="B225"/>
      <c r="C225"/>
      <c r="D225"/>
      <c r="E225"/>
      <c r="F225"/>
      <c r="G225"/>
      <c r="H225"/>
      <c r="I225"/>
      <c r="J225"/>
    </row>
    <row r="226" spans="2:10" ht="15.75" x14ac:dyDescent="0.25">
      <c r="B226"/>
      <c r="C226"/>
      <c r="D226"/>
      <c r="E226"/>
      <c r="F226"/>
      <c r="G226"/>
      <c r="H226"/>
      <c r="I226"/>
      <c r="J226"/>
    </row>
    <row r="227" spans="2:10" ht="15.75" x14ac:dyDescent="0.25">
      <c r="B227"/>
      <c r="C227"/>
      <c r="D227"/>
      <c r="E227"/>
      <c r="F227"/>
      <c r="G227"/>
      <c r="H227"/>
      <c r="I227"/>
      <c r="J227"/>
    </row>
    <row r="228" spans="2:10" ht="15.75" x14ac:dyDescent="0.25">
      <c r="B228"/>
      <c r="C228"/>
      <c r="D228"/>
      <c r="E228"/>
      <c r="F228"/>
      <c r="G228"/>
      <c r="H228"/>
      <c r="I228"/>
      <c r="J228"/>
    </row>
    <row r="229" spans="2:10" ht="15.75" x14ac:dyDescent="0.25">
      <c r="B229"/>
      <c r="C229"/>
      <c r="D229"/>
      <c r="E229"/>
      <c r="F229"/>
      <c r="G229"/>
      <c r="H229"/>
      <c r="I229"/>
      <c r="J229"/>
    </row>
    <row r="230" spans="2:10" ht="15.75" x14ac:dyDescent="0.25">
      <c r="B230"/>
      <c r="C230"/>
      <c r="D230"/>
      <c r="E230"/>
      <c r="F230"/>
      <c r="G230"/>
      <c r="H230"/>
      <c r="I230"/>
      <c r="J230"/>
    </row>
    <row r="231" spans="2:10" ht="15.75" x14ac:dyDescent="0.25">
      <c r="B231"/>
      <c r="C231"/>
      <c r="D231"/>
      <c r="E231"/>
      <c r="F231"/>
      <c r="G231"/>
      <c r="H231"/>
      <c r="I231"/>
      <c r="J231"/>
    </row>
    <row r="232" spans="2:10" ht="15.75" x14ac:dyDescent="0.25">
      <c r="B232"/>
      <c r="C232"/>
      <c r="D232"/>
      <c r="E232"/>
      <c r="F232"/>
      <c r="G232"/>
      <c r="H232"/>
      <c r="I232"/>
      <c r="J232"/>
    </row>
    <row r="233" spans="2:10" ht="15.75" x14ac:dyDescent="0.25">
      <c r="B233"/>
      <c r="C233"/>
      <c r="D233"/>
      <c r="E233"/>
      <c r="F233"/>
      <c r="G233"/>
      <c r="H233"/>
      <c r="I233"/>
      <c r="J233"/>
    </row>
    <row r="234" spans="2:10" ht="15.75" x14ac:dyDescent="0.25">
      <c r="B234"/>
      <c r="C234"/>
      <c r="D234"/>
      <c r="E234"/>
      <c r="F234"/>
      <c r="G234"/>
      <c r="H234"/>
      <c r="I234"/>
      <c r="J234"/>
    </row>
    <row r="235" spans="2:10" ht="15.75" x14ac:dyDescent="0.25">
      <c r="B235"/>
      <c r="C235"/>
      <c r="D235"/>
      <c r="E235"/>
      <c r="F235"/>
      <c r="G235"/>
      <c r="H235"/>
      <c r="I235"/>
      <c r="J235"/>
    </row>
    <row r="262" spans="2:10" ht="15.75" x14ac:dyDescent="0.25">
      <c r="B262"/>
      <c r="C262"/>
      <c r="D262"/>
      <c r="E262"/>
      <c r="F262"/>
      <c r="G262"/>
      <c r="H262"/>
      <c r="I262"/>
      <c r="J262"/>
    </row>
    <row r="263" spans="2:10" ht="15.75" x14ac:dyDescent="0.25">
      <c r="B263"/>
      <c r="C263"/>
      <c r="D263"/>
      <c r="E263"/>
      <c r="F263"/>
      <c r="G263"/>
      <c r="H263"/>
      <c r="I263"/>
      <c r="J263"/>
    </row>
    <row r="264" spans="2:10" ht="15.75" x14ac:dyDescent="0.25">
      <c r="B264"/>
      <c r="C264"/>
      <c r="D264"/>
      <c r="E264"/>
      <c r="F264"/>
      <c r="G264"/>
      <c r="H264"/>
      <c r="I264"/>
      <c r="J264"/>
    </row>
    <row r="265" spans="2:10" ht="15.75" x14ac:dyDescent="0.25">
      <c r="B265"/>
      <c r="C265"/>
      <c r="D265"/>
      <c r="E265"/>
      <c r="F265"/>
      <c r="G265"/>
      <c r="H265"/>
      <c r="I265"/>
      <c r="J265"/>
    </row>
    <row r="266" spans="2:10" ht="15.75" x14ac:dyDescent="0.25">
      <c r="B266"/>
      <c r="C266"/>
      <c r="D266"/>
      <c r="E266"/>
      <c r="F266"/>
      <c r="G266"/>
      <c r="H266"/>
      <c r="I266"/>
      <c r="J266"/>
    </row>
    <row r="267" spans="2:10" ht="15.75" x14ac:dyDescent="0.25">
      <c r="B267"/>
      <c r="C267"/>
      <c r="D267"/>
      <c r="E267"/>
      <c r="F267"/>
      <c r="G267"/>
      <c r="H267"/>
      <c r="I267"/>
      <c r="J267"/>
    </row>
    <row r="268" spans="2:10" ht="15.75" x14ac:dyDescent="0.25">
      <c r="B268"/>
      <c r="C268"/>
      <c r="D268"/>
      <c r="E268"/>
      <c r="F268"/>
      <c r="G268"/>
      <c r="H268"/>
      <c r="I268"/>
      <c r="J268"/>
    </row>
    <row r="269" spans="2:10" ht="15.75" x14ac:dyDescent="0.25">
      <c r="B269"/>
      <c r="C269"/>
      <c r="D269"/>
      <c r="E269"/>
      <c r="F269"/>
      <c r="G269"/>
      <c r="H269"/>
      <c r="I269"/>
      <c r="J269"/>
    </row>
    <row r="270" spans="2:10" ht="15.75" x14ac:dyDescent="0.25">
      <c r="B270"/>
      <c r="C270"/>
      <c r="D270"/>
      <c r="E270"/>
      <c r="F270"/>
      <c r="G270"/>
      <c r="H270"/>
      <c r="I270"/>
      <c r="J270"/>
    </row>
    <row r="271" spans="2:10" ht="15.75" x14ac:dyDescent="0.25">
      <c r="B271"/>
      <c r="C271"/>
      <c r="D271"/>
      <c r="E271"/>
      <c r="F271"/>
      <c r="G271"/>
      <c r="H271"/>
      <c r="I271"/>
      <c r="J271"/>
    </row>
    <row r="272" spans="2:10" ht="15.75" x14ac:dyDescent="0.25">
      <c r="B272"/>
      <c r="C272"/>
      <c r="D272"/>
      <c r="E272"/>
      <c r="F272"/>
      <c r="G272"/>
      <c r="H272"/>
      <c r="I272"/>
      <c r="J272"/>
    </row>
    <row r="273" spans="2:10" ht="15.75" x14ac:dyDescent="0.25">
      <c r="B273"/>
      <c r="C273"/>
      <c r="D273"/>
      <c r="E273"/>
      <c r="F273"/>
      <c r="G273"/>
      <c r="H273"/>
      <c r="I273"/>
      <c r="J273"/>
    </row>
    <row r="274" spans="2:10" ht="15.75" x14ac:dyDescent="0.25">
      <c r="B274"/>
      <c r="C274"/>
      <c r="D274"/>
      <c r="E274"/>
      <c r="F274"/>
      <c r="G274"/>
      <c r="H274"/>
      <c r="I274"/>
      <c r="J274"/>
    </row>
    <row r="275" spans="2:10" ht="15.75" x14ac:dyDescent="0.25">
      <c r="B275"/>
      <c r="C275"/>
      <c r="D275"/>
      <c r="E275"/>
      <c r="F275"/>
      <c r="G275"/>
      <c r="H275"/>
      <c r="I275"/>
      <c r="J275"/>
    </row>
    <row r="276" spans="2:10" ht="15.75" x14ac:dyDescent="0.25">
      <c r="B276"/>
      <c r="C276"/>
      <c r="D276"/>
      <c r="E276"/>
      <c r="F276"/>
      <c r="G276"/>
      <c r="H276"/>
      <c r="I276"/>
      <c r="J276"/>
    </row>
    <row r="277" spans="2:10" ht="15.75" x14ac:dyDescent="0.25">
      <c r="B277"/>
      <c r="C277"/>
      <c r="D277"/>
      <c r="E277"/>
      <c r="F277"/>
      <c r="G277"/>
      <c r="H277"/>
      <c r="I277"/>
      <c r="J277"/>
    </row>
    <row r="278" spans="2:10" ht="15.75" x14ac:dyDescent="0.25">
      <c r="B278"/>
      <c r="C278"/>
      <c r="D278"/>
      <c r="E278"/>
      <c r="F278"/>
      <c r="G278"/>
      <c r="H278"/>
      <c r="I278"/>
      <c r="J278"/>
    </row>
    <row r="305" spans="2:10" ht="15.75" x14ac:dyDescent="0.25">
      <c r="B305"/>
      <c r="C305"/>
      <c r="D305"/>
      <c r="E305"/>
      <c r="F305"/>
      <c r="G305"/>
      <c r="H305"/>
      <c r="I305"/>
      <c r="J305"/>
    </row>
    <row r="306" spans="2:10" ht="15.75" x14ac:dyDescent="0.25">
      <c r="B306"/>
      <c r="C306"/>
      <c r="D306"/>
      <c r="E306"/>
      <c r="F306"/>
      <c r="G306"/>
      <c r="H306"/>
      <c r="I306"/>
      <c r="J306"/>
    </row>
    <row r="307" spans="2:10" ht="15.75" x14ac:dyDescent="0.25">
      <c r="B307"/>
      <c r="C307"/>
      <c r="D307"/>
      <c r="E307"/>
      <c r="F307"/>
      <c r="G307"/>
      <c r="H307"/>
      <c r="I307"/>
      <c r="J307"/>
    </row>
    <row r="308" spans="2:10" ht="15.75" x14ac:dyDescent="0.25">
      <c r="B308"/>
      <c r="C308"/>
      <c r="D308"/>
      <c r="E308"/>
      <c r="F308"/>
      <c r="G308"/>
      <c r="H308"/>
      <c r="I308"/>
      <c r="J308"/>
    </row>
    <row r="309" spans="2:10" ht="15.75" x14ac:dyDescent="0.25">
      <c r="B309"/>
      <c r="C309"/>
      <c r="D309"/>
      <c r="E309"/>
      <c r="F309"/>
      <c r="G309"/>
      <c r="H309"/>
      <c r="I309"/>
      <c r="J309"/>
    </row>
    <row r="310" spans="2:10" ht="15.75" x14ac:dyDescent="0.25">
      <c r="B310"/>
      <c r="C310"/>
      <c r="D310"/>
      <c r="E310"/>
      <c r="F310"/>
      <c r="G310"/>
      <c r="H310"/>
      <c r="I310"/>
      <c r="J310"/>
    </row>
    <row r="311" spans="2:10" ht="15.75" x14ac:dyDescent="0.25">
      <c r="B311"/>
      <c r="C311"/>
      <c r="D311"/>
      <c r="E311"/>
      <c r="F311"/>
      <c r="G311"/>
      <c r="H311"/>
      <c r="I311"/>
      <c r="J311"/>
    </row>
    <row r="312" spans="2:10" ht="15.75" x14ac:dyDescent="0.25">
      <c r="B312"/>
      <c r="C312"/>
      <c r="D312"/>
      <c r="E312"/>
      <c r="F312"/>
      <c r="G312"/>
      <c r="H312"/>
      <c r="I312"/>
      <c r="J312"/>
    </row>
    <row r="313" spans="2:10" ht="15.75" x14ac:dyDescent="0.25">
      <c r="B313"/>
      <c r="C313"/>
      <c r="D313"/>
      <c r="E313"/>
      <c r="F313"/>
      <c r="G313"/>
      <c r="H313"/>
      <c r="I313"/>
      <c r="J313"/>
    </row>
    <row r="314" spans="2:10" ht="15.75" x14ac:dyDescent="0.25">
      <c r="B314"/>
      <c r="C314"/>
      <c r="D314"/>
      <c r="E314"/>
      <c r="F314"/>
      <c r="G314"/>
      <c r="H314"/>
      <c r="I314"/>
      <c r="J314"/>
    </row>
    <row r="315" spans="2:10" ht="15.75" x14ac:dyDescent="0.25">
      <c r="B315"/>
      <c r="C315"/>
      <c r="D315"/>
      <c r="E315"/>
      <c r="F315"/>
      <c r="G315"/>
      <c r="H315"/>
      <c r="I315"/>
      <c r="J315"/>
    </row>
    <row r="316" spans="2:10" ht="15.75" x14ac:dyDescent="0.25">
      <c r="B316"/>
      <c r="C316"/>
      <c r="D316"/>
      <c r="E316"/>
      <c r="F316"/>
      <c r="G316"/>
      <c r="H316"/>
      <c r="I316"/>
      <c r="J316"/>
    </row>
    <row r="317" spans="2:10" ht="15.75" x14ac:dyDescent="0.25">
      <c r="B317"/>
      <c r="C317"/>
      <c r="D317"/>
      <c r="E317"/>
      <c r="F317"/>
      <c r="G317"/>
      <c r="H317"/>
      <c r="I317"/>
      <c r="J317"/>
    </row>
    <row r="318" spans="2:10" ht="15.75" x14ac:dyDescent="0.25">
      <c r="B318"/>
      <c r="C318"/>
      <c r="D318"/>
      <c r="E318"/>
      <c r="F318"/>
      <c r="G318"/>
      <c r="H318"/>
      <c r="I318"/>
      <c r="J318"/>
    </row>
    <row r="319" spans="2:10" ht="15.75" x14ac:dyDescent="0.25">
      <c r="B319"/>
      <c r="C319"/>
      <c r="D319"/>
      <c r="E319"/>
      <c r="F319"/>
      <c r="G319"/>
      <c r="H319"/>
      <c r="I319"/>
      <c r="J319"/>
    </row>
    <row r="320" spans="2:10" ht="15.75" x14ac:dyDescent="0.25">
      <c r="B320"/>
      <c r="C320"/>
      <c r="D320"/>
      <c r="E320"/>
      <c r="F320"/>
      <c r="G320"/>
      <c r="H320"/>
      <c r="I320"/>
      <c r="J320"/>
    </row>
    <row r="321" spans="2:10" ht="15.75" x14ac:dyDescent="0.25">
      <c r="B321"/>
      <c r="C321"/>
      <c r="D321"/>
      <c r="E321"/>
      <c r="F321"/>
      <c r="G321"/>
      <c r="H321"/>
      <c r="I321"/>
      <c r="J321"/>
    </row>
    <row r="348" spans="2:10" ht="15.75" x14ac:dyDescent="0.25">
      <c r="B348"/>
      <c r="C348"/>
      <c r="D348"/>
      <c r="E348"/>
      <c r="F348"/>
      <c r="G348"/>
      <c r="H348"/>
      <c r="I348"/>
      <c r="J348"/>
    </row>
    <row r="349" spans="2:10" ht="15.75" x14ac:dyDescent="0.25">
      <c r="B349"/>
      <c r="C349"/>
      <c r="D349"/>
      <c r="E349"/>
      <c r="F349"/>
      <c r="G349"/>
      <c r="H349"/>
      <c r="I349"/>
      <c r="J349"/>
    </row>
    <row r="350" spans="2:10" ht="15.75" x14ac:dyDescent="0.25">
      <c r="B350"/>
      <c r="C350"/>
      <c r="D350"/>
      <c r="E350"/>
      <c r="F350"/>
      <c r="G350"/>
      <c r="H350"/>
      <c r="I350"/>
      <c r="J350"/>
    </row>
    <row r="351" spans="2:10" ht="15.75" x14ac:dyDescent="0.25">
      <c r="B351"/>
      <c r="C351"/>
      <c r="D351"/>
      <c r="E351"/>
      <c r="F351"/>
      <c r="G351"/>
      <c r="H351"/>
      <c r="I351"/>
      <c r="J351"/>
    </row>
    <row r="352" spans="2:10" ht="15.75" x14ac:dyDescent="0.25">
      <c r="B352"/>
      <c r="C352"/>
      <c r="D352"/>
      <c r="E352"/>
      <c r="F352"/>
      <c r="G352"/>
      <c r="H352"/>
      <c r="I352"/>
      <c r="J352"/>
    </row>
    <row r="353" spans="2:10" ht="15.75" x14ac:dyDescent="0.25">
      <c r="B353"/>
      <c r="C353"/>
      <c r="D353"/>
      <c r="E353"/>
      <c r="F353"/>
      <c r="G353"/>
      <c r="H353"/>
      <c r="I353"/>
      <c r="J353"/>
    </row>
    <row r="354" spans="2:10" ht="15.75" x14ac:dyDescent="0.25">
      <c r="B354"/>
      <c r="C354"/>
      <c r="D354"/>
      <c r="E354"/>
      <c r="F354"/>
      <c r="G354"/>
      <c r="H354"/>
      <c r="I354"/>
      <c r="J354"/>
    </row>
    <row r="355" spans="2:10" ht="15.75" x14ac:dyDescent="0.25">
      <c r="B355"/>
      <c r="C355"/>
      <c r="D355"/>
      <c r="E355"/>
      <c r="F355"/>
      <c r="G355"/>
      <c r="H355"/>
      <c r="I355"/>
      <c r="J355"/>
    </row>
    <row r="356" spans="2:10" ht="15.75" x14ac:dyDescent="0.25">
      <c r="B356"/>
      <c r="C356"/>
      <c r="D356"/>
      <c r="E356"/>
      <c r="F356"/>
      <c r="G356"/>
      <c r="H356"/>
      <c r="I356"/>
      <c r="J356"/>
    </row>
    <row r="357" spans="2:10" ht="15.75" x14ac:dyDescent="0.25">
      <c r="B357"/>
      <c r="C357"/>
      <c r="D357"/>
      <c r="E357"/>
      <c r="F357"/>
      <c r="G357"/>
      <c r="H357"/>
      <c r="I357"/>
      <c r="J357"/>
    </row>
    <row r="358" spans="2:10" ht="15.75" x14ac:dyDescent="0.25">
      <c r="B358"/>
      <c r="C358"/>
      <c r="D358"/>
      <c r="E358"/>
      <c r="F358"/>
      <c r="G358"/>
      <c r="H358"/>
      <c r="I358"/>
      <c r="J358"/>
    </row>
    <row r="359" spans="2:10" ht="15.75" x14ac:dyDescent="0.25">
      <c r="B359"/>
      <c r="C359"/>
      <c r="D359"/>
      <c r="E359"/>
      <c r="F359"/>
      <c r="G359"/>
      <c r="H359"/>
      <c r="I359"/>
      <c r="J359"/>
    </row>
    <row r="360" spans="2:10" ht="15.75" x14ac:dyDescent="0.25">
      <c r="B360"/>
      <c r="C360"/>
      <c r="D360"/>
      <c r="E360"/>
      <c r="F360"/>
      <c r="G360"/>
      <c r="H360"/>
      <c r="I360"/>
      <c r="J360"/>
    </row>
    <row r="361" spans="2:10" ht="15.75" x14ac:dyDescent="0.25">
      <c r="B361"/>
      <c r="C361"/>
      <c r="D361"/>
      <c r="E361"/>
      <c r="F361"/>
      <c r="G361"/>
      <c r="H361"/>
      <c r="I361"/>
      <c r="J361"/>
    </row>
    <row r="362" spans="2:10" ht="15.75" x14ac:dyDescent="0.25">
      <c r="B362"/>
      <c r="C362"/>
      <c r="D362"/>
      <c r="E362"/>
      <c r="F362"/>
      <c r="G362"/>
      <c r="H362"/>
      <c r="I362"/>
      <c r="J362"/>
    </row>
    <row r="363" spans="2:10" ht="15.75" x14ac:dyDescent="0.25">
      <c r="B363"/>
      <c r="C363"/>
      <c r="D363"/>
      <c r="E363"/>
      <c r="F363"/>
      <c r="G363"/>
      <c r="H363"/>
      <c r="I363"/>
      <c r="J363"/>
    </row>
    <row r="364" spans="2:10" ht="15.75" x14ac:dyDescent="0.25">
      <c r="B364"/>
      <c r="C364"/>
      <c r="D364"/>
      <c r="E364"/>
      <c r="F364"/>
      <c r="G364"/>
      <c r="H364"/>
      <c r="I364"/>
      <c r="J364"/>
    </row>
  </sheetData>
  <sheetProtection algorithmName="SHA-512" hashValue="hm1u1RjjYAamIBJKEhtQduSj/TllDnonKviHWbGUmuHxlr1TdrWlU3nrwdL78qSQYB573BOONnmJLZWEWXHJ6Q==" saltValue="Iz/QMny08C3v3jTCOPf7zA==" spinCount="100000" sheet="1" objects="1" scenarios="1"/>
  <mergeCells count="28">
    <mergeCell ref="D85:E85"/>
    <mergeCell ref="D38:E38"/>
    <mergeCell ref="D37:E37"/>
    <mergeCell ref="D36:E36"/>
    <mergeCell ref="D20:E20"/>
    <mergeCell ref="D51:G51"/>
    <mergeCell ref="C27:I27"/>
    <mergeCell ref="D84:E84"/>
    <mergeCell ref="D83:E83"/>
    <mergeCell ref="D66:E66"/>
    <mergeCell ref="D65:E65"/>
    <mergeCell ref="C56:I56"/>
    <mergeCell ref="D67:E67"/>
    <mergeCell ref="C74:I74"/>
    <mergeCell ref="I52:J52"/>
    <mergeCell ref="B1:J1"/>
    <mergeCell ref="B48:J48"/>
    <mergeCell ref="D2:F2"/>
    <mergeCell ref="D49:F49"/>
    <mergeCell ref="I2:J2"/>
    <mergeCell ref="I49:J49"/>
    <mergeCell ref="D4:G4"/>
    <mergeCell ref="C9:I9"/>
    <mergeCell ref="D18:E18"/>
    <mergeCell ref="D19:E19"/>
    <mergeCell ref="I5:J5"/>
    <mergeCell ref="H4:I4"/>
    <mergeCell ref="H3:I3"/>
  </mergeCells>
  <conditionalFormatting sqref="D60">
    <cfRule type="cellIs" dxfId="28" priority="7" operator="lessThan">
      <formula>$D$62</formula>
    </cfRule>
    <cfRule type="cellIs" dxfId="27" priority="8" operator="greaterThanOrEqual">
      <formula>$D$62</formula>
    </cfRule>
  </conditionalFormatting>
  <conditionalFormatting sqref="E13">
    <cfRule type="cellIs" dxfId="26" priority="15" operator="lessThan">
      <formula>$D$15</formula>
    </cfRule>
    <cfRule type="cellIs" dxfId="25" priority="16" operator="greaterThanOrEqual">
      <formula>$D$15</formula>
    </cfRule>
  </conditionalFormatting>
  <conditionalFormatting sqref="E31">
    <cfRule type="cellIs" dxfId="24" priority="9" operator="lessThan">
      <formula>$D$33</formula>
    </cfRule>
    <cfRule type="cellIs" dxfId="23" priority="10" operator="greaterThanOrEqual">
      <formula>$D$33</formula>
    </cfRule>
  </conditionalFormatting>
  <conditionalFormatting sqref="E78">
    <cfRule type="cellIs" dxfId="22" priority="3" operator="lessThan">
      <formula>$D$80</formula>
    </cfRule>
    <cfRule type="cellIs" dxfId="21" priority="4" operator="greaterThanOrEqual">
      <formula>$D$80</formula>
    </cfRule>
  </conditionalFormatting>
  <conditionalFormatting sqref="H11">
    <cfRule type="cellIs" dxfId="20" priority="13" operator="lessThan">
      <formula>$J$15</formula>
    </cfRule>
    <cfRule type="cellIs" dxfId="19" priority="14" operator="greaterThanOrEqual">
      <formula>$D$15</formula>
    </cfRule>
  </conditionalFormatting>
  <conditionalFormatting sqref="H58">
    <cfRule type="cellIs" dxfId="18" priority="5" operator="lessThan">
      <formula>$J$62</formula>
    </cfRule>
    <cfRule type="cellIs" dxfId="17" priority="6" operator="greaterThanOrEqual">
      <formula>$J$62</formula>
    </cfRule>
  </conditionalFormatting>
  <conditionalFormatting sqref="H76">
    <cfRule type="cellIs" dxfId="16" priority="1" operator="lessThan">
      <formula>$J$80</formula>
    </cfRule>
    <cfRule type="cellIs" dxfId="15" priority="2" operator="greaterThanOrEqual">
      <formula>$J$80</formula>
    </cfRule>
  </conditionalFormatting>
  <dataValidations disablePrompts="1" count="10">
    <dataValidation type="list" allowBlank="1" showInputMessage="1" showErrorMessage="1" prompt="Approach Grade (%)" sqref="B28 J61 J14 B75 B57 J79" xr:uid="{E1696739-51E7-40B6-A08B-B979B4411998}">
      <formula1>INDIRECT("ApproachGrade")</formula1>
    </dataValidation>
    <dataValidation allowBlank="1" showInputMessage="1" showErrorMessage="1" prompt="Sight Distance in Feet (As Measured)" sqref="E78 E13 H58 D60 E31 H76 H11" xr:uid="{6BA8E1A5-EFB2-4067-A729-919AE20562F1}"/>
    <dataValidation allowBlank="1" showInputMessage="1" showErrorMessage="1" sqref="G87 E10 E28 E57 G22 G40 G69 E75" xr:uid="{4A51074D-1C67-476A-BCAA-2BECA1D70B99}"/>
    <dataValidation type="list" allowBlank="1" showInputMessage="1" showErrorMessage="1" sqref="D19 D84 D66 D37" xr:uid="{96AF85AE-C2F6-4FC0-8F53-46CF16BA1C4C}">
      <formula1>"0,1,2,3,4,5,6"</formula1>
    </dataValidation>
    <dataValidation type="list" allowBlank="1" showInputMessage="1" showErrorMessage="1" sqref="C9:I9" xr:uid="{6DC087D7-A68D-4DC1-96A8-267CF4B5F201}">
      <formula1>INDIRECT("LeftTurnFromMinorRoad")</formula1>
    </dataValidation>
    <dataValidation type="list" allowBlank="1" showInputMessage="1" showErrorMessage="1" sqref="C27:I27" xr:uid="{E10ABD1F-C717-42AF-9CA3-6F9F84547F7F}">
      <formula1>INDIRECT("RightTurnFromMinorRoad")</formula1>
    </dataValidation>
    <dataValidation type="list" allowBlank="1" showInputMessage="1" showErrorMessage="1" sqref="C56" xr:uid="{66FD8B0F-FF3F-43C9-A928-7E4A4F549DAB}">
      <formula1>INDIRECT("LeftTurnFromMajorRoad")</formula1>
    </dataValidation>
    <dataValidation type="list" allowBlank="1" showInputMessage="1" showErrorMessage="1" sqref="C74" xr:uid="{A75C4358-05C5-48D1-9251-99453C820F22}">
      <formula1>INDIRECT("CrossingManeuverFromMinorRoad")</formula1>
    </dataValidation>
    <dataValidation type="list" allowBlank="1" showInputMessage="1" showErrorMessage="1" prompt="Approach Grade (%) (Minor)" sqref="G86 G39 G68 G21" xr:uid="{A6C6F2A7-E2DF-467C-9BEF-A5A867022264}">
      <formula1>INDIRECT("ApproachGrade")</formula1>
    </dataValidation>
    <dataValidation type="list" allowBlank="1" showInputMessage="1" showErrorMessage="1" prompt="Select Legal Speed of major road(mph)_x000a_" sqref="J3:J4 J50:J51" xr:uid="{C19793D9-6A1C-4765-B845-E189A01BD5A2}">
      <formula1>"10,15,20,25,30,35,40,45,50,55,60,65,70,75"</formula1>
    </dataValidation>
  </dataValidations>
  <pageMargins left="0.7" right="0.7" top="0.75" bottom="0.75" header="0.3" footer="0.3"/>
  <pageSetup scale="83" orientation="portrait" r:id="rId1"/>
  <headerFooter>
    <oddHeader xml:space="preserve">&amp;CINTERSECTION SIGHT DISTANCE
&amp;RPage &amp;P
</oddHeader>
  </headerFooter>
  <rowBreaks count="1" manualBreakCount="1">
    <brk id="45" max="10"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FA4F6B6-7CCB-4CDC-9E66-5A57331630C9}">
          <x14:formula1>
            <xm:f>'Reference Tables'!$B$94:$B$96</xm:f>
          </x14:formula1>
          <xm:sqref>D18 D83 D65 D36</xm:sqref>
        </x14:dataValidation>
        <x14:dataValidation type="list" allowBlank="1" showInputMessage="1" showErrorMessage="1" prompt="Approach Grade (%)" xr:uid="{3F7ECFF1-4DFA-479C-BFD9-5D6AA2F08360}">
          <x14:formula1>
            <xm:f>'Reference Tables'!$E$54:$E$60</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028D-CE87-4C6E-8FD9-40DB8A456F6D}">
  <sheetPr codeName="Sheet4">
    <tabColor theme="9" tint="0.79998168889431442"/>
  </sheetPr>
  <dimension ref="B1:AH67"/>
  <sheetViews>
    <sheetView zoomScaleNormal="100" zoomScalePageLayoutView="86" workbookViewId="0">
      <selection activeCell="O14" sqref="O14"/>
    </sheetView>
  </sheetViews>
  <sheetFormatPr defaultRowHeight="15.75" x14ac:dyDescent="0.25"/>
  <cols>
    <col min="9" max="9" width="12.75" customWidth="1"/>
    <col min="10" max="10" width="11.375" customWidth="1"/>
  </cols>
  <sheetData>
    <row r="1" spans="2:34" x14ac:dyDescent="0.25">
      <c r="B1" s="156" t="s">
        <v>162</v>
      </c>
      <c r="C1" s="157"/>
      <c r="D1" s="157"/>
      <c r="E1" s="157"/>
      <c r="F1" s="157"/>
      <c r="G1" s="157"/>
      <c r="H1" s="157"/>
      <c r="I1" s="157"/>
      <c r="J1" s="158"/>
    </row>
    <row r="2" spans="2:34" x14ac:dyDescent="0.25">
      <c r="B2" s="60" t="s">
        <v>4</v>
      </c>
      <c r="C2" s="61"/>
      <c r="D2" s="163" t="s">
        <v>5</v>
      </c>
      <c r="E2" s="163"/>
      <c r="F2" s="163"/>
      <c r="G2" s="61" t="s">
        <v>6</v>
      </c>
      <c r="H2" s="61"/>
      <c r="I2" s="164" t="s">
        <v>7</v>
      </c>
      <c r="J2" s="165"/>
      <c r="K2" s="46"/>
      <c r="L2" s="46"/>
      <c r="M2" s="46"/>
      <c r="N2" s="46"/>
      <c r="O2" s="46"/>
      <c r="P2" s="46"/>
      <c r="Q2" s="46"/>
      <c r="R2" s="46"/>
      <c r="S2" s="46"/>
    </row>
    <row r="3" spans="2:34" x14ac:dyDescent="0.25">
      <c r="B3" s="47" t="s">
        <v>8</v>
      </c>
      <c r="C3" s="84" t="s">
        <v>5</v>
      </c>
      <c r="D3" s="46" t="s">
        <v>9</v>
      </c>
      <c r="E3" s="84" t="s">
        <v>5</v>
      </c>
      <c r="F3" s="46" t="s">
        <v>10</v>
      </c>
      <c r="G3" s="84" t="s">
        <v>11</v>
      </c>
      <c r="H3" s="152" t="s">
        <v>158</v>
      </c>
      <c r="I3" s="152"/>
      <c r="J3" s="82">
        <v>30</v>
      </c>
      <c r="K3" s="46"/>
      <c r="L3" s="46"/>
      <c r="M3" s="46"/>
      <c r="N3" s="46"/>
      <c r="O3" s="46"/>
      <c r="P3" s="46"/>
      <c r="Q3" s="46"/>
      <c r="R3" s="46"/>
      <c r="S3" s="46"/>
    </row>
    <row r="4" spans="2:34" x14ac:dyDescent="0.25">
      <c r="B4" s="47" t="s">
        <v>12</v>
      </c>
      <c r="C4" s="46"/>
      <c r="D4" s="144" t="s">
        <v>5</v>
      </c>
      <c r="E4" s="144"/>
      <c r="F4" s="144"/>
      <c r="G4" s="144"/>
      <c r="H4" s="46" t="s">
        <v>13</v>
      </c>
      <c r="I4" s="154" t="s">
        <v>14</v>
      </c>
      <c r="J4" s="155"/>
      <c r="K4" s="46"/>
      <c r="L4" s="46"/>
      <c r="M4" s="46"/>
      <c r="N4" s="46"/>
      <c r="O4" s="46"/>
      <c r="P4" s="46"/>
      <c r="Q4" s="46"/>
      <c r="R4" s="46"/>
      <c r="S4" s="46"/>
    </row>
    <row r="5" spans="2:34" x14ac:dyDescent="0.25">
      <c r="B5" s="47" t="s">
        <v>15</v>
      </c>
      <c r="C5" s="46"/>
      <c r="D5" s="46"/>
      <c r="E5" s="46" t="s">
        <v>16</v>
      </c>
      <c r="F5" s="46"/>
      <c r="G5" s="84" t="s">
        <v>17</v>
      </c>
      <c r="H5" s="46" t="s">
        <v>18</v>
      </c>
      <c r="I5" s="46"/>
      <c r="J5" s="83" t="s">
        <v>17</v>
      </c>
      <c r="K5" s="46"/>
      <c r="L5" s="46"/>
      <c r="M5" s="46"/>
      <c r="N5" s="46"/>
      <c r="O5" s="46"/>
      <c r="P5" s="46"/>
      <c r="Q5" s="46"/>
      <c r="R5" s="46"/>
      <c r="S5" s="46"/>
      <c r="Y5" s="90"/>
      <c r="Z5" s="91"/>
      <c r="AA5" s="91"/>
      <c r="AB5" s="91"/>
      <c r="AC5" s="91"/>
      <c r="AD5" s="92"/>
      <c r="AE5" s="92"/>
      <c r="AF5" s="93"/>
      <c r="AG5" s="93"/>
      <c r="AH5" s="93"/>
    </row>
    <row r="6" spans="2:34" x14ac:dyDescent="0.25">
      <c r="B6" s="47"/>
      <c r="C6" s="46"/>
      <c r="D6" s="46"/>
      <c r="E6" s="46"/>
      <c r="F6" s="46"/>
      <c r="G6" s="46"/>
      <c r="H6" s="46"/>
      <c r="I6" s="46"/>
      <c r="J6" s="50"/>
      <c r="K6" s="46"/>
      <c r="L6" s="46"/>
      <c r="M6" s="46"/>
      <c r="N6" s="46"/>
      <c r="O6" s="46"/>
      <c r="P6" s="46"/>
      <c r="Q6" s="46"/>
      <c r="R6" s="46"/>
      <c r="S6" s="46"/>
    </row>
    <row r="7" spans="2:34" x14ac:dyDescent="0.25">
      <c r="B7" s="94" t="s">
        <v>19</v>
      </c>
      <c r="C7" s="95"/>
      <c r="D7" s="95"/>
      <c r="E7" s="95"/>
      <c r="F7" s="95"/>
      <c r="G7" s="95"/>
      <c r="H7" s="95"/>
      <c r="I7" s="95"/>
      <c r="J7" s="96"/>
      <c r="K7" s="46"/>
      <c r="L7" s="46"/>
      <c r="M7" s="46"/>
      <c r="N7" s="46"/>
      <c r="O7" s="46"/>
      <c r="P7" s="46"/>
      <c r="Q7" s="46"/>
      <c r="R7" s="46"/>
      <c r="S7" s="46"/>
    </row>
    <row r="8" spans="2:34" x14ac:dyDescent="0.25">
      <c r="B8" s="47" t="s">
        <v>20</v>
      </c>
      <c r="C8" s="167" t="s">
        <v>37</v>
      </c>
      <c r="D8" s="167"/>
      <c r="E8" s="167"/>
      <c r="F8" s="167"/>
      <c r="G8" s="167"/>
      <c r="H8" s="167"/>
      <c r="I8" s="167"/>
      <c r="J8" s="168"/>
      <c r="K8" s="46"/>
      <c r="L8" s="46"/>
      <c r="M8" s="46"/>
      <c r="N8" s="46"/>
      <c r="O8" s="46"/>
      <c r="P8" s="46"/>
      <c r="Q8" s="46"/>
      <c r="R8" s="46"/>
      <c r="S8" s="46"/>
    </row>
    <row r="9" spans="2:34" x14ac:dyDescent="0.25">
      <c r="B9" s="81">
        <v>4</v>
      </c>
      <c r="C9" s="51"/>
      <c r="D9" s="51"/>
      <c r="E9" s="133">
        <f>J3+5</f>
        <v>35</v>
      </c>
      <c r="F9" s="51"/>
      <c r="G9" s="51"/>
      <c r="H9" s="51"/>
      <c r="I9" s="51"/>
      <c r="J9" s="53"/>
      <c r="K9" s="46"/>
      <c r="L9" s="46"/>
      <c r="M9" s="46"/>
      <c r="N9" s="46"/>
      <c r="O9" s="46"/>
      <c r="P9" s="46"/>
      <c r="Q9" s="46"/>
      <c r="R9" s="46"/>
      <c r="S9" s="46"/>
    </row>
    <row r="10" spans="2:34" x14ac:dyDescent="0.25">
      <c r="B10" s="54"/>
      <c r="C10" s="55"/>
      <c r="D10" s="55"/>
      <c r="E10" s="55"/>
      <c r="F10" s="55"/>
      <c r="G10" s="55"/>
      <c r="H10" s="85">
        <v>190</v>
      </c>
      <c r="I10" s="55"/>
      <c r="J10" s="56"/>
      <c r="K10" s="46"/>
      <c r="L10" s="46"/>
      <c r="M10" s="46"/>
      <c r="N10" s="46"/>
      <c r="O10" s="46"/>
      <c r="P10" s="46"/>
      <c r="Q10" s="46"/>
      <c r="R10" s="46"/>
      <c r="S10" s="46"/>
    </row>
    <row r="11" spans="2:34" x14ac:dyDescent="0.25">
      <c r="B11" s="54"/>
      <c r="C11" s="55"/>
      <c r="D11" s="55"/>
      <c r="E11" s="55"/>
      <c r="F11" s="55"/>
      <c r="G11" s="55"/>
      <c r="H11" s="55"/>
      <c r="I11" s="55"/>
      <c r="J11" s="56"/>
      <c r="K11" s="46"/>
      <c r="L11" s="46"/>
      <c r="M11" s="46"/>
      <c r="N11" s="46"/>
      <c r="O11" s="46"/>
      <c r="P11" s="46"/>
      <c r="Q11" s="46"/>
      <c r="R11" s="46"/>
      <c r="S11" s="46"/>
    </row>
    <row r="12" spans="2:34" x14ac:dyDescent="0.25">
      <c r="B12" s="54"/>
      <c r="C12" s="55"/>
      <c r="D12" s="55"/>
      <c r="E12" s="85">
        <v>180</v>
      </c>
      <c r="F12" s="55"/>
      <c r="G12" s="55"/>
      <c r="H12" s="55"/>
      <c r="I12" s="55"/>
      <c r="J12" s="56"/>
      <c r="K12" s="46"/>
      <c r="L12" s="46"/>
      <c r="M12" s="46"/>
      <c r="N12" s="46"/>
      <c r="O12" s="46"/>
      <c r="P12" s="46"/>
      <c r="Q12" s="46"/>
      <c r="R12" s="46"/>
      <c r="S12" s="46"/>
    </row>
    <row r="13" spans="2:34" x14ac:dyDescent="0.25">
      <c r="B13" s="54"/>
      <c r="C13" s="55"/>
      <c r="D13" s="55"/>
      <c r="E13" s="55"/>
      <c r="F13" s="55"/>
      <c r="G13" s="55"/>
      <c r="H13" s="55"/>
      <c r="I13" s="55"/>
      <c r="J13" s="81">
        <v>4</v>
      </c>
      <c r="K13" s="46"/>
      <c r="L13" s="46"/>
      <c r="M13" s="46"/>
      <c r="N13" s="46"/>
      <c r="O13" s="46"/>
      <c r="P13" s="46"/>
      <c r="Q13" s="46"/>
      <c r="R13" s="46"/>
      <c r="S13" s="46"/>
    </row>
    <row r="14" spans="2:34" x14ac:dyDescent="0.25">
      <c r="B14" s="162" t="s">
        <v>38</v>
      </c>
      <c r="C14" s="161"/>
      <c r="D14" s="57">
        <f>INDEX('Reference Tables'!$W$261:$AQ$267, MATCH(E9,'Reference Tables'!$V$261:$V$267,0),MATCH(B9,'Reference Tables'!$W$260:$AQ$260,0))</f>
        <v>234</v>
      </c>
      <c r="E14" s="46"/>
      <c r="F14" s="55"/>
      <c r="G14" s="55"/>
      <c r="H14" s="161" t="s">
        <v>38</v>
      </c>
      <c r="I14" s="161"/>
      <c r="J14" s="97">
        <f>INDEX('Reference Tables'!$W$261:$AQ$267, MATCH(E9,'Reference Tables'!$V$261:$V$267,0),MATCH(J13,'Reference Tables'!$W$260:$AQ$260,0))</f>
        <v>234</v>
      </c>
      <c r="K14" s="46"/>
      <c r="L14" s="46"/>
      <c r="M14" s="46"/>
      <c r="N14" s="46"/>
      <c r="O14" s="46"/>
      <c r="P14" s="46"/>
      <c r="Q14" s="46"/>
      <c r="R14" s="46"/>
      <c r="S14" s="46"/>
    </row>
    <row r="15" spans="2:34" x14ac:dyDescent="0.25">
      <c r="B15" s="47"/>
      <c r="C15" s="46"/>
      <c r="D15" s="46" t="str">
        <f>IF(OR(D14=147,D14=196,D14=249),IF(AND(D14=147,E12&gt;=147,E12&lt;=196),"review",""),"")</f>
        <v/>
      </c>
      <c r="E15" s="46"/>
      <c r="F15" s="55"/>
      <c r="G15" s="55"/>
      <c r="H15" s="46"/>
      <c r="I15" s="46"/>
      <c r="J15" s="50"/>
      <c r="K15" s="46"/>
      <c r="L15" s="46"/>
      <c r="M15" s="46"/>
      <c r="N15" s="46"/>
      <c r="O15" s="46"/>
      <c r="P15" s="46"/>
      <c r="Q15" s="46"/>
      <c r="R15" s="46"/>
      <c r="S15" s="46"/>
    </row>
    <row r="16" spans="2:34" ht="16.5" customHeight="1" x14ac:dyDescent="0.25">
      <c r="B16" s="47"/>
      <c r="C16" s="159" t="str">
        <f>IFERROR(IF(AND(E12&gt;=INDEX('Reference Tables'!$W$261:$AQ$267,MATCH(E9-5,'Reference Tables'!$V$261:$V$267,0),MATCH(B9,'Reference Tables'!$W$260:$AQ$260,0)),E12&lt;INDEX('Reference Tables'!$W$261:$AQ$267,MATCH(E9,'Reference Tables'!$V$261:$V$267,0),MATCH(B9,'Reference Tables'!$W$260:$AQ$260,0))),"Measured distance falls between posted and design speed SSD. Applicant may provide 85th percentile speed study to validate design speed.",""),"")</f>
        <v/>
      </c>
      <c r="D16" s="159"/>
      <c r="E16" s="159"/>
      <c r="F16" s="55"/>
      <c r="G16" s="55"/>
      <c r="H16" s="159" t="str">
        <f>IFERROR(IF(AND(H10&gt;=INDEX('Reference Tables'!$W$261:$AQ$267,MATCH(E9-5,'Reference Tables'!$V$261:$V$267,0),MATCH(J13,'Reference Tables'!$W$260:$AQ$260,0)),H10&lt;INDEX('Reference Tables'!$W$261:$AQ$267,MATCH(E9,'Reference Tables'!$V$261:$V$267,0),MATCH(J13,'Reference Tables'!$W$260:$AQ$260,0))),"Measured distance falls between posted and design speed SSD. Applicant may provide 85th percentile speed study to validate design speed.",""),"")</f>
        <v>Measured distance falls between posted and design speed SSD. Applicant may provide 85th percentile speed study to validate design speed.</v>
      </c>
      <c r="I16" s="159"/>
      <c r="J16" s="160"/>
      <c r="K16" s="46"/>
      <c r="L16" s="46"/>
      <c r="M16" s="46"/>
      <c r="N16" s="46"/>
      <c r="O16" s="46"/>
      <c r="P16" s="46"/>
      <c r="Q16" s="46"/>
      <c r="R16" s="46"/>
      <c r="S16" s="46"/>
    </row>
    <row r="17" spans="2:19" ht="15.75" customHeight="1" x14ac:dyDescent="0.25">
      <c r="B17" s="98"/>
      <c r="C17" s="159"/>
      <c r="D17" s="159"/>
      <c r="E17" s="159"/>
      <c r="F17" s="55"/>
      <c r="G17" s="55"/>
      <c r="H17" s="159"/>
      <c r="I17" s="159"/>
      <c r="J17" s="160"/>
      <c r="K17" s="46"/>
      <c r="L17" s="46"/>
      <c r="M17" s="46"/>
      <c r="N17" s="46"/>
      <c r="O17" s="46"/>
      <c r="P17" s="46"/>
      <c r="Q17" s="46"/>
      <c r="R17" s="46"/>
      <c r="S17" s="46"/>
    </row>
    <row r="18" spans="2:19" x14ac:dyDescent="0.25">
      <c r="B18" s="99"/>
      <c r="C18" s="159"/>
      <c r="D18" s="159"/>
      <c r="E18" s="159"/>
      <c r="F18" s="55"/>
      <c r="G18" s="55"/>
      <c r="H18" s="159"/>
      <c r="I18" s="159"/>
      <c r="J18" s="160"/>
      <c r="K18" s="46"/>
      <c r="L18" s="46"/>
      <c r="M18" s="46"/>
      <c r="N18" s="46"/>
      <c r="O18" s="46"/>
      <c r="P18" s="46"/>
      <c r="Q18" s="46"/>
      <c r="R18" s="46"/>
      <c r="S18" s="46"/>
    </row>
    <row r="19" spans="2:19" x14ac:dyDescent="0.25">
      <c r="B19" s="99"/>
      <c r="C19" s="159"/>
      <c r="D19" s="159"/>
      <c r="E19" s="159"/>
      <c r="F19" s="55"/>
      <c r="G19" s="55"/>
      <c r="H19" s="159"/>
      <c r="I19" s="159"/>
      <c r="J19" s="160"/>
      <c r="K19" s="46"/>
      <c r="L19" s="46"/>
      <c r="M19" s="46"/>
      <c r="N19" s="46"/>
      <c r="O19" s="46"/>
      <c r="P19" s="46"/>
      <c r="Q19" s="46"/>
      <c r="R19" s="46"/>
      <c r="S19" s="46"/>
    </row>
    <row r="20" spans="2:19" ht="15.75" customHeight="1" x14ac:dyDescent="0.25">
      <c r="B20" s="98"/>
      <c r="C20" s="159"/>
      <c r="D20" s="159"/>
      <c r="E20" s="159"/>
      <c r="F20" s="55"/>
      <c r="G20" s="55"/>
      <c r="H20" s="159"/>
      <c r="I20" s="159"/>
      <c r="J20" s="160"/>
      <c r="K20" s="46"/>
      <c r="L20" s="46"/>
      <c r="M20" s="46"/>
      <c r="N20" s="46"/>
      <c r="O20" s="46"/>
      <c r="P20" s="46"/>
      <c r="Q20" s="46"/>
      <c r="R20" s="46"/>
      <c r="S20" s="46"/>
    </row>
    <row r="21" spans="2:19" x14ac:dyDescent="0.25">
      <c r="B21" s="100"/>
      <c r="C21" s="101"/>
      <c r="D21" s="101"/>
      <c r="E21" s="101"/>
      <c r="F21" s="55"/>
      <c r="G21" s="55"/>
      <c r="H21" s="46"/>
      <c r="I21" s="102" t="s">
        <v>28</v>
      </c>
      <c r="J21" s="103"/>
      <c r="K21" s="46"/>
      <c r="L21" s="46"/>
      <c r="M21" s="46"/>
      <c r="N21" s="46"/>
      <c r="O21" s="46"/>
      <c r="P21" s="46"/>
      <c r="Q21" s="46"/>
      <c r="R21" s="46"/>
      <c r="S21" s="46"/>
    </row>
    <row r="22" spans="2:19" x14ac:dyDescent="0.25">
      <c r="B22" s="100"/>
      <c r="C22" s="104"/>
      <c r="D22" s="104"/>
      <c r="E22" s="104"/>
      <c r="F22" s="55"/>
      <c r="G22" s="55"/>
      <c r="H22" s="46"/>
      <c r="I22" s="105" t="s">
        <v>29</v>
      </c>
      <c r="J22" s="106"/>
      <c r="K22" s="46"/>
      <c r="L22" s="46"/>
      <c r="M22" s="46"/>
      <c r="N22" s="46"/>
      <c r="O22" s="46"/>
      <c r="P22" s="46"/>
      <c r="Q22" s="46"/>
      <c r="R22" s="46"/>
      <c r="S22" s="46"/>
    </row>
    <row r="23" spans="2:19" x14ac:dyDescent="0.25">
      <c r="B23" s="58"/>
      <c r="C23" s="48"/>
      <c r="D23" s="48"/>
      <c r="E23" s="48"/>
      <c r="F23" s="59"/>
      <c r="G23" s="59"/>
      <c r="H23" s="48"/>
      <c r="I23" s="107" t="s">
        <v>39</v>
      </c>
      <c r="J23" s="108"/>
      <c r="K23" s="46"/>
      <c r="L23" s="46"/>
      <c r="M23" s="46"/>
      <c r="N23" s="46"/>
      <c r="O23" s="46"/>
      <c r="P23" s="46"/>
      <c r="Q23" s="46"/>
      <c r="R23" s="46"/>
      <c r="S23" s="46"/>
    </row>
    <row r="26" spans="2:19" x14ac:dyDescent="0.25">
      <c r="B26" s="109" t="s">
        <v>33</v>
      </c>
      <c r="C26" s="95"/>
      <c r="D26" s="95"/>
      <c r="E26" s="95"/>
      <c r="F26" s="95"/>
      <c r="G26" s="95"/>
      <c r="H26" s="95"/>
      <c r="I26" s="95"/>
      <c r="J26" s="110"/>
    </row>
    <row r="27" spans="2:19" x14ac:dyDescent="0.25">
      <c r="B27" s="111" t="s">
        <v>20</v>
      </c>
      <c r="C27" s="167" t="s">
        <v>40</v>
      </c>
      <c r="D27" s="167"/>
      <c r="E27" s="167"/>
      <c r="F27" s="167"/>
      <c r="G27" s="167"/>
      <c r="H27" s="167"/>
      <c r="I27" s="167"/>
      <c r="J27" s="112"/>
    </row>
    <row r="28" spans="2:19" x14ac:dyDescent="0.25">
      <c r="B28" s="86">
        <v>-3</v>
      </c>
      <c r="C28" s="51"/>
      <c r="D28" s="51"/>
      <c r="E28" s="133">
        <f>J3+5</f>
        <v>35</v>
      </c>
      <c r="F28" s="51"/>
      <c r="G28" s="51"/>
      <c r="H28" s="51"/>
      <c r="I28" s="51"/>
      <c r="J28" s="113"/>
    </row>
    <row r="29" spans="2:19" x14ac:dyDescent="0.25">
      <c r="B29" s="114"/>
      <c r="C29" s="55"/>
      <c r="D29" s="55"/>
      <c r="E29" s="55"/>
      <c r="F29" s="55"/>
      <c r="G29" s="55"/>
      <c r="H29" s="85">
        <v>256</v>
      </c>
      <c r="I29" s="55"/>
      <c r="J29" s="115"/>
    </row>
    <row r="30" spans="2:19" x14ac:dyDescent="0.25">
      <c r="B30" s="114"/>
      <c r="C30" s="55"/>
      <c r="D30" s="55"/>
      <c r="E30" s="55"/>
      <c r="F30" s="55"/>
      <c r="G30" s="55"/>
      <c r="H30" s="55"/>
      <c r="I30" s="55"/>
      <c r="J30" s="115"/>
    </row>
    <row r="31" spans="2:19" x14ac:dyDescent="0.25">
      <c r="B31" s="114"/>
      <c r="C31" s="116"/>
      <c r="D31" s="116"/>
      <c r="E31" s="116"/>
      <c r="F31" s="55"/>
      <c r="G31" s="55"/>
      <c r="H31" s="55"/>
      <c r="I31" s="55"/>
      <c r="J31" s="115"/>
    </row>
    <row r="32" spans="2:19" x14ac:dyDescent="0.25">
      <c r="B32" s="114"/>
      <c r="C32" s="116"/>
      <c r="D32" s="116"/>
      <c r="E32" s="116"/>
      <c r="F32" s="55"/>
      <c r="G32" s="55"/>
      <c r="H32" s="55"/>
      <c r="I32" s="55"/>
      <c r="J32" s="115"/>
    </row>
    <row r="33" spans="2:24" x14ac:dyDescent="0.25">
      <c r="B33" s="166" t="s">
        <v>38</v>
      </c>
      <c r="C33" s="161"/>
      <c r="D33" s="57">
        <f>INDEX('Reference Tables'!$W$261:$AQ$267, MATCH(E9,'Reference Tables'!$V$261:$V$267,0),MATCH(B28,'Reference Tables'!$W$260:$AQ$260,0))</f>
        <v>257</v>
      </c>
      <c r="E33" s="46"/>
      <c r="F33" s="55"/>
      <c r="G33" s="55"/>
      <c r="H33" s="46"/>
      <c r="I33" s="46"/>
      <c r="J33" s="117"/>
    </row>
    <row r="34" spans="2:24" x14ac:dyDescent="0.25">
      <c r="B34" s="111"/>
      <c r="C34" s="46"/>
      <c r="D34" s="46"/>
      <c r="E34" s="46"/>
      <c r="F34" s="55"/>
      <c r="G34" s="55"/>
      <c r="H34" s="46"/>
      <c r="I34" s="46"/>
      <c r="J34" s="117"/>
    </row>
    <row r="35" spans="2:24" ht="15.75" customHeight="1" x14ac:dyDescent="0.25">
      <c r="B35" s="111"/>
      <c r="C35" s="159" t="str">
        <f>IF(AND(H29&gt;=INDEX('Reference Tables'!$W$261:$AQ$267,MATCH(E28-5,'Reference Tables'!$V$261:$V$267,0),MATCH(B28,'Reference Tables'!$W$260:$AQ$260,0)),H29&lt;INDEX('Reference Tables'!$W$261:$AQ$267,MATCH(E28,'Reference Tables'!$V$261:$V$267,0),MATCH(B28,'Reference Tables'!$W$260:$AQ$260,0))),"Measured distance falls between posted and design speed SSD. Applicant may provide 85th percentile speed study to validate design speed.","")</f>
        <v>Measured distance falls between posted and design speed SSD. Applicant may provide 85th percentile speed study to validate design speed.</v>
      </c>
      <c r="D35" s="159"/>
      <c r="E35" s="159"/>
      <c r="F35" s="55"/>
      <c r="G35" s="55"/>
      <c r="H35" s="46"/>
      <c r="I35" s="46"/>
      <c r="J35" s="117"/>
    </row>
    <row r="36" spans="2:24" ht="15.75" customHeight="1" x14ac:dyDescent="0.25">
      <c r="B36" s="118"/>
      <c r="C36" s="159"/>
      <c r="D36" s="159"/>
      <c r="E36" s="159"/>
      <c r="F36" s="55"/>
      <c r="G36" s="55"/>
      <c r="H36" s="46"/>
      <c r="I36" s="46"/>
      <c r="J36" s="117"/>
    </row>
    <row r="37" spans="2:24" x14ac:dyDescent="0.25">
      <c r="B37" s="119"/>
      <c r="C37" s="159"/>
      <c r="D37" s="159"/>
      <c r="E37" s="159"/>
      <c r="F37" s="55"/>
      <c r="G37" s="55"/>
      <c r="H37" s="46"/>
      <c r="I37" s="46"/>
      <c r="J37" s="117"/>
    </row>
    <row r="38" spans="2:24" x14ac:dyDescent="0.25">
      <c r="B38" s="119"/>
      <c r="C38" s="159"/>
      <c r="D38" s="159"/>
      <c r="E38" s="159"/>
      <c r="F38" s="55"/>
      <c r="G38" s="55"/>
      <c r="H38" s="46"/>
      <c r="J38" s="120"/>
    </row>
    <row r="39" spans="2:24" x14ac:dyDescent="0.25">
      <c r="B39" s="119"/>
      <c r="C39" s="159"/>
      <c r="D39" s="159"/>
      <c r="E39" s="159"/>
      <c r="F39" s="55"/>
      <c r="G39" s="55"/>
      <c r="H39" s="46"/>
      <c r="I39" s="121" t="s">
        <v>28</v>
      </c>
      <c r="J39" s="122"/>
    </row>
    <row r="40" spans="2:24" x14ac:dyDescent="0.25">
      <c r="B40" s="123"/>
      <c r="C40" s="104"/>
      <c r="D40" s="104"/>
      <c r="E40" s="104"/>
      <c r="F40" s="55"/>
      <c r="G40" s="55"/>
      <c r="H40" s="46"/>
      <c r="I40" s="124" t="s">
        <v>29</v>
      </c>
      <c r="J40" s="125"/>
    </row>
    <row r="41" spans="2:24" x14ac:dyDescent="0.25">
      <c r="B41" s="123"/>
      <c r="C41" s="104"/>
      <c r="D41" s="104"/>
      <c r="E41" s="104"/>
      <c r="F41" s="55"/>
      <c r="G41" s="55"/>
      <c r="H41" s="46"/>
      <c r="I41" s="126" t="s">
        <v>30</v>
      </c>
      <c r="J41" s="127"/>
    </row>
    <row r="42" spans="2:24" x14ac:dyDescent="0.25">
      <c r="B42" s="128"/>
      <c r="C42" s="129"/>
      <c r="D42" s="129"/>
      <c r="E42" s="129"/>
      <c r="F42" s="130"/>
      <c r="G42" s="130"/>
      <c r="H42" s="129"/>
      <c r="I42" s="129"/>
      <c r="J42" s="131"/>
    </row>
    <row r="45" spans="2:24" x14ac:dyDescent="0.25">
      <c r="B45" s="109" t="s">
        <v>33</v>
      </c>
      <c r="C45" s="95"/>
      <c r="D45" s="95"/>
      <c r="E45" s="95"/>
      <c r="F45" s="95"/>
      <c r="G45" s="95"/>
      <c r="H45" s="95"/>
      <c r="I45" s="95"/>
      <c r="J45" s="110"/>
      <c r="K45" s="132"/>
      <c r="L45" s="132"/>
      <c r="M45" s="132"/>
      <c r="N45" s="132"/>
      <c r="O45" s="46"/>
      <c r="P45" s="46"/>
      <c r="Q45" s="46"/>
      <c r="R45" s="46"/>
      <c r="S45" s="46"/>
      <c r="T45" s="46"/>
      <c r="U45" s="46"/>
      <c r="V45" s="46"/>
      <c r="W45" s="46"/>
      <c r="X45" s="132"/>
    </row>
    <row r="46" spans="2:24" x14ac:dyDescent="0.25">
      <c r="B46" s="111" t="s">
        <v>20</v>
      </c>
      <c r="C46" s="167" t="s">
        <v>41</v>
      </c>
      <c r="D46" s="169"/>
      <c r="E46" s="169"/>
      <c r="F46" s="169"/>
      <c r="G46" s="169"/>
      <c r="H46" s="169"/>
      <c r="I46" s="169"/>
      <c r="J46" s="112"/>
      <c r="K46" s="132"/>
      <c r="L46" s="132"/>
      <c r="M46" s="132"/>
      <c r="N46" s="132"/>
      <c r="O46" s="46"/>
      <c r="P46" s="46"/>
      <c r="Q46" s="46"/>
      <c r="R46" s="46"/>
      <c r="S46" s="46"/>
      <c r="T46" s="46"/>
      <c r="U46" s="46"/>
      <c r="V46" s="46"/>
      <c r="W46" s="46"/>
      <c r="X46" s="132"/>
    </row>
    <row r="47" spans="2:24" ht="15.75" customHeight="1" x14ac:dyDescent="0.25">
      <c r="B47" s="86">
        <v>-1</v>
      </c>
      <c r="C47" s="51"/>
      <c r="D47" s="51"/>
      <c r="E47" s="133">
        <f>J3+5</f>
        <v>35</v>
      </c>
      <c r="F47" s="51"/>
      <c r="G47" s="51"/>
      <c r="H47" s="51"/>
      <c r="I47" s="51"/>
      <c r="J47" s="113"/>
      <c r="K47" s="132"/>
      <c r="L47" s="132"/>
      <c r="M47" s="132"/>
      <c r="N47" s="132"/>
      <c r="O47" s="46"/>
      <c r="P47" s="46"/>
      <c r="Q47" s="46"/>
      <c r="R47" s="46"/>
      <c r="S47" s="46"/>
      <c r="T47" s="46"/>
      <c r="U47" s="46"/>
      <c r="V47" s="46"/>
      <c r="W47" s="46"/>
      <c r="X47" s="132"/>
    </row>
    <row r="48" spans="2:24" x14ac:dyDescent="0.25">
      <c r="B48" s="114"/>
      <c r="C48" s="55"/>
      <c r="D48" s="55"/>
      <c r="E48" s="55"/>
      <c r="F48" s="55"/>
      <c r="G48" s="55"/>
      <c r="H48" s="55"/>
      <c r="I48" s="55"/>
      <c r="J48" s="115"/>
      <c r="K48" s="132"/>
      <c r="L48" s="132"/>
      <c r="M48" s="132"/>
      <c r="N48" s="132"/>
      <c r="O48" s="46"/>
      <c r="P48" s="46"/>
      <c r="Q48" s="46"/>
      <c r="R48" s="46"/>
      <c r="S48" s="46"/>
      <c r="T48" s="46"/>
      <c r="U48" s="46"/>
      <c r="V48" s="46"/>
      <c r="W48" s="46"/>
      <c r="X48" s="132"/>
    </row>
    <row r="49" spans="2:25" x14ac:dyDescent="0.25">
      <c r="B49" s="114"/>
      <c r="C49" s="55"/>
      <c r="D49" s="55"/>
      <c r="E49" s="55"/>
      <c r="F49" s="55"/>
      <c r="G49" s="55"/>
      <c r="H49" s="55"/>
      <c r="I49" s="55"/>
      <c r="J49" s="115"/>
      <c r="K49" s="132"/>
      <c r="L49" s="132"/>
      <c r="M49" s="132"/>
      <c r="N49" s="132"/>
      <c r="O49" s="46"/>
      <c r="P49" s="46"/>
      <c r="Q49" s="46"/>
      <c r="R49" s="46"/>
      <c r="S49" s="46"/>
      <c r="T49" s="46"/>
      <c r="U49" s="46"/>
      <c r="V49" s="46"/>
      <c r="W49" s="46"/>
      <c r="X49" s="132"/>
    </row>
    <row r="50" spans="2:25" x14ac:dyDescent="0.25">
      <c r="B50" s="114"/>
      <c r="C50" s="55"/>
      <c r="D50" s="85">
        <v>180</v>
      </c>
      <c r="E50" s="55"/>
      <c r="F50" s="55"/>
      <c r="G50" s="55"/>
      <c r="H50" s="55"/>
      <c r="I50" s="55"/>
      <c r="J50" s="115"/>
      <c r="K50" s="132"/>
      <c r="L50" s="132"/>
      <c r="M50" s="132"/>
      <c r="N50" s="132"/>
      <c r="O50" s="46"/>
      <c r="P50" s="46"/>
      <c r="Q50" s="46"/>
      <c r="R50" s="46"/>
      <c r="S50" s="46"/>
      <c r="T50" s="46"/>
      <c r="U50" s="46"/>
      <c r="V50" s="46"/>
      <c r="W50" s="46"/>
      <c r="X50" s="132"/>
    </row>
    <row r="51" spans="2:25" x14ac:dyDescent="0.25">
      <c r="B51" s="114"/>
      <c r="C51" s="55"/>
      <c r="D51" s="55"/>
      <c r="E51" s="55"/>
      <c r="F51" s="55"/>
      <c r="G51" s="55"/>
      <c r="H51" s="55"/>
      <c r="I51" s="55"/>
      <c r="J51" s="115"/>
      <c r="K51" s="132"/>
      <c r="L51" s="132"/>
      <c r="M51" s="132"/>
      <c r="N51" s="132"/>
      <c r="O51" s="46"/>
      <c r="P51" s="46"/>
      <c r="Q51" s="46"/>
      <c r="R51" s="46"/>
      <c r="S51" s="46"/>
      <c r="T51" s="46"/>
      <c r="U51" s="46"/>
      <c r="V51" s="46"/>
      <c r="W51" s="46"/>
      <c r="X51" s="132"/>
    </row>
    <row r="52" spans="2:25" x14ac:dyDescent="0.25">
      <c r="B52" s="166" t="s">
        <v>38</v>
      </c>
      <c r="C52" s="161"/>
      <c r="D52" s="57">
        <f>INDEX('Reference Tables'!$W$261:$AQ$267, MATCH(E9,'Reference Tables'!$V$261:$V$267,0),MATCH(B47,'Reference Tables'!$W$260:$AQ$260,0))</f>
        <v>249</v>
      </c>
      <c r="E52" s="46"/>
      <c r="F52" s="55"/>
      <c r="G52" s="55"/>
      <c r="H52" s="46"/>
      <c r="I52" s="46"/>
      <c r="J52" s="117"/>
      <c r="K52" s="132"/>
      <c r="L52" s="132"/>
      <c r="M52" s="132"/>
      <c r="N52" s="132"/>
      <c r="O52" s="46"/>
      <c r="P52" s="46"/>
      <c r="Q52" s="46"/>
      <c r="R52" s="46"/>
      <c r="S52" s="46"/>
      <c r="T52" s="46"/>
      <c r="U52" s="46"/>
      <c r="V52" s="46"/>
      <c r="W52" s="46"/>
      <c r="X52" s="132"/>
    </row>
    <row r="53" spans="2:25" x14ac:dyDescent="0.25">
      <c r="B53" s="111"/>
      <c r="C53" s="46"/>
      <c r="D53" s="46"/>
      <c r="E53" s="46"/>
      <c r="F53" s="55"/>
      <c r="G53" s="55"/>
      <c r="H53" s="46"/>
      <c r="I53" s="46"/>
      <c r="J53" s="117"/>
      <c r="K53" s="132"/>
      <c r="L53" s="132"/>
      <c r="M53" s="132"/>
      <c r="N53" s="132"/>
      <c r="O53" s="46"/>
      <c r="P53" s="46"/>
      <c r="Q53" s="46"/>
      <c r="R53" s="46"/>
      <c r="S53" s="46"/>
      <c r="T53" s="46"/>
      <c r="U53" s="46"/>
      <c r="V53" s="46"/>
      <c r="W53" s="46"/>
      <c r="X53" s="132"/>
    </row>
    <row r="54" spans="2:25" ht="15.75" customHeight="1" x14ac:dyDescent="0.25">
      <c r="B54" s="111"/>
      <c r="C54" s="159" t="str">
        <f>IFERROR(IF(AND(D50&gt;=INDEX('Reference Tables'!$W$261:$AQ$267,MATCH(E47-5,'Reference Tables'!$V$261:$V$267,0),MATCH(B47,'Reference Tables'!$W$260:$AQ$260,0)),D50&lt;INDEX('Reference Tables'!$W$261:$AQ$267,MATCH(E47,'Reference Tables'!$V$261:$V$267,0),MATCH(B47,'Reference Tables'!$W$260:$AQ$260,0))),"Measured distance falls between posted and design speed SSD. Applicant may provide 85th percentile speed study to validate design speed.",""),"")</f>
        <v/>
      </c>
      <c r="D54" s="159"/>
      <c r="E54" s="159"/>
      <c r="F54" s="55"/>
      <c r="G54" s="55"/>
      <c r="H54" s="46"/>
      <c r="I54" s="46"/>
      <c r="J54" s="117"/>
      <c r="K54" s="132"/>
      <c r="L54" s="132"/>
      <c r="M54" s="132"/>
      <c r="N54" s="132"/>
      <c r="O54" s="46"/>
      <c r="P54" s="46"/>
      <c r="Q54" s="46"/>
      <c r="R54" s="46"/>
      <c r="S54" s="46"/>
      <c r="T54" s="46"/>
      <c r="U54" s="46"/>
      <c r="V54" s="46"/>
      <c r="W54" s="46"/>
      <c r="X54" s="132"/>
    </row>
    <row r="55" spans="2:25" ht="15.75" customHeight="1" x14ac:dyDescent="0.25">
      <c r="B55" s="118"/>
      <c r="C55" s="159"/>
      <c r="D55" s="159"/>
      <c r="E55" s="159"/>
      <c r="F55" s="55"/>
      <c r="G55" s="55"/>
      <c r="H55" s="46"/>
      <c r="I55" s="46"/>
      <c r="J55" s="117"/>
      <c r="K55" s="132"/>
      <c r="L55" s="132"/>
      <c r="M55" s="132"/>
      <c r="N55" s="132"/>
      <c r="O55" s="46"/>
      <c r="P55" s="46"/>
      <c r="Q55" s="46"/>
      <c r="R55" s="46"/>
      <c r="S55" s="46"/>
      <c r="T55" s="46"/>
      <c r="U55" s="46"/>
      <c r="V55" s="46"/>
      <c r="W55" s="46"/>
      <c r="X55" s="132"/>
    </row>
    <row r="56" spans="2:25" x14ac:dyDescent="0.25">
      <c r="B56" s="119"/>
      <c r="C56" s="159"/>
      <c r="D56" s="159"/>
      <c r="E56" s="159"/>
      <c r="F56" s="55"/>
      <c r="G56" s="55"/>
      <c r="H56" s="46"/>
      <c r="I56" s="46"/>
      <c r="J56" s="117"/>
      <c r="K56" s="132"/>
      <c r="L56" s="132"/>
      <c r="M56" s="132"/>
      <c r="N56" s="132"/>
      <c r="O56" s="46"/>
      <c r="P56" s="46"/>
      <c r="Q56" s="46"/>
      <c r="R56" s="46"/>
      <c r="S56" s="46"/>
      <c r="T56" s="46"/>
      <c r="U56" s="46"/>
      <c r="V56" s="46"/>
      <c r="W56" s="46"/>
      <c r="X56" s="132"/>
    </row>
    <row r="57" spans="2:25" x14ac:dyDescent="0.25">
      <c r="B57" s="119"/>
      <c r="C57" s="159"/>
      <c r="D57" s="159"/>
      <c r="E57" s="159"/>
      <c r="F57" s="55"/>
      <c r="G57" s="55"/>
      <c r="H57" s="46"/>
      <c r="J57" s="120"/>
      <c r="K57" s="132"/>
      <c r="L57" s="132"/>
      <c r="M57" s="132"/>
      <c r="N57" s="132"/>
      <c r="O57" s="46"/>
      <c r="P57" s="46"/>
      <c r="Q57" s="46"/>
      <c r="R57" s="46"/>
      <c r="S57" s="46"/>
      <c r="T57" s="46"/>
      <c r="U57" s="46"/>
      <c r="V57" s="46"/>
      <c r="W57" s="46"/>
      <c r="X57" s="132"/>
    </row>
    <row r="58" spans="2:25" x14ac:dyDescent="0.25">
      <c r="B58" s="123"/>
      <c r="C58" s="159"/>
      <c r="D58" s="159"/>
      <c r="E58" s="159"/>
      <c r="F58" s="55"/>
      <c r="G58" s="55"/>
      <c r="H58" s="46"/>
      <c r="I58" s="121" t="s">
        <v>28</v>
      </c>
      <c r="J58" s="122"/>
      <c r="K58" s="132"/>
      <c r="L58" s="132"/>
      <c r="M58" s="132"/>
      <c r="N58" s="132"/>
      <c r="O58" s="46"/>
      <c r="P58" s="46"/>
      <c r="Q58" s="46"/>
      <c r="R58" s="46"/>
      <c r="S58" s="46"/>
      <c r="T58" s="46"/>
      <c r="U58" s="46"/>
      <c r="V58" s="46"/>
      <c r="W58" s="46"/>
      <c r="X58" s="132"/>
    </row>
    <row r="59" spans="2:25" x14ac:dyDescent="0.25">
      <c r="B59" s="123"/>
      <c r="C59" s="104"/>
      <c r="D59" s="104"/>
      <c r="E59" s="104"/>
      <c r="F59" s="55"/>
      <c r="G59" s="55"/>
      <c r="H59" s="46"/>
      <c r="I59" s="124" t="s">
        <v>29</v>
      </c>
      <c r="J59" s="125"/>
      <c r="K59" s="132"/>
      <c r="L59" s="132"/>
      <c r="M59" s="132"/>
      <c r="N59" s="132"/>
      <c r="O59" s="46"/>
      <c r="P59" s="46"/>
      <c r="Q59" s="46"/>
      <c r="R59" s="46"/>
      <c r="S59" s="46"/>
      <c r="T59" s="46"/>
      <c r="U59" s="46"/>
      <c r="V59" s="46"/>
      <c r="W59" s="46"/>
      <c r="X59" s="132"/>
    </row>
    <row r="60" spans="2:25" x14ac:dyDescent="0.25">
      <c r="B60" s="123"/>
      <c r="C60" s="104"/>
      <c r="D60" s="104"/>
      <c r="E60" s="104"/>
      <c r="F60" s="55"/>
      <c r="G60" s="55"/>
      <c r="H60" s="46"/>
      <c r="I60" s="126" t="s">
        <v>30</v>
      </c>
      <c r="J60" s="127"/>
      <c r="K60" s="132"/>
      <c r="L60" s="132"/>
      <c r="M60" s="132"/>
      <c r="N60" s="132"/>
      <c r="O60" s="46"/>
      <c r="P60" s="46"/>
      <c r="Q60" s="46"/>
      <c r="R60" s="46"/>
      <c r="S60" s="46"/>
      <c r="T60" s="46"/>
      <c r="U60" s="46"/>
      <c r="V60" s="46"/>
      <c r="W60" s="46"/>
      <c r="X60" s="132"/>
    </row>
    <row r="61" spans="2:25" x14ac:dyDescent="0.25">
      <c r="B61" s="128"/>
      <c r="C61" s="129"/>
      <c r="D61" s="129"/>
      <c r="E61" s="129"/>
      <c r="F61" s="130"/>
      <c r="G61" s="130"/>
      <c r="H61" s="129"/>
      <c r="I61" s="129"/>
      <c r="J61" s="131"/>
      <c r="K61" s="132"/>
      <c r="L61" s="132"/>
      <c r="M61" s="132"/>
      <c r="N61" s="132"/>
      <c r="O61" s="46"/>
      <c r="P61" s="46"/>
      <c r="Q61" s="46"/>
      <c r="R61" s="46"/>
      <c r="S61" s="46"/>
      <c r="T61" s="46"/>
      <c r="U61" s="46"/>
      <c r="V61" s="46"/>
      <c r="W61" s="46"/>
      <c r="X61" s="132"/>
    </row>
    <row r="62" spans="2:25" x14ac:dyDescent="0.25">
      <c r="B62" s="46"/>
      <c r="C62" s="46"/>
      <c r="D62" s="46"/>
      <c r="E62" s="46"/>
      <c r="F62" s="46"/>
      <c r="G62" s="46"/>
      <c r="H62" s="46"/>
      <c r="I62" s="46"/>
      <c r="J62" s="46"/>
      <c r="K62" s="132"/>
      <c r="L62" s="132"/>
      <c r="M62" s="132"/>
      <c r="N62" s="132"/>
      <c r="O62" s="132"/>
      <c r="P62" s="132"/>
      <c r="Q62" s="132"/>
      <c r="R62" s="132"/>
      <c r="S62" s="132"/>
      <c r="T62" s="132"/>
      <c r="U62" s="132"/>
      <c r="V62" s="132"/>
      <c r="W62" s="132"/>
      <c r="X62" s="132"/>
      <c r="Y62" s="132"/>
    </row>
    <row r="63" spans="2:25" x14ac:dyDescent="0.25">
      <c r="B63" s="46"/>
      <c r="C63" s="46"/>
      <c r="D63" s="46"/>
      <c r="E63" s="46"/>
      <c r="F63" s="46"/>
      <c r="G63" s="46"/>
      <c r="H63" s="46"/>
      <c r="I63" s="46"/>
      <c r="J63" s="46"/>
      <c r="K63" s="132"/>
      <c r="L63" s="132"/>
      <c r="M63" s="132"/>
      <c r="N63" s="132"/>
      <c r="O63" s="132"/>
      <c r="P63" s="132"/>
      <c r="Q63" s="132"/>
      <c r="R63" s="132"/>
      <c r="S63" s="132"/>
      <c r="T63" s="132"/>
      <c r="U63" s="132"/>
      <c r="V63" s="132"/>
      <c r="W63" s="132"/>
      <c r="X63" s="132"/>
      <c r="Y63" s="132"/>
    </row>
    <row r="64" spans="2:25" x14ac:dyDescent="0.25">
      <c r="B64" s="46"/>
      <c r="C64" s="46"/>
      <c r="D64" s="46"/>
      <c r="E64" s="46"/>
      <c r="F64" s="46"/>
      <c r="G64" s="46"/>
      <c r="H64" s="46"/>
      <c r="I64" s="46"/>
      <c r="J64" s="46"/>
      <c r="K64" s="132"/>
      <c r="L64" s="132"/>
      <c r="M64" s="132"/>
      <c r="N64" s="132"/>
      <c r="O64" s="132"/>
      <c r="P64" s="132"/>
      <c r="Q64" s="132"/>
      <c r="R64" s="132"/>
      <c r="S64" s="132"/>
      <c r="T64" s="132"/>
      <c r="U64" s="132"/>
      <c r="V64" s="132"/>
      <c r="W64" s="132"/>
      <c r="X64" s="132"/>
      <c r="Y64" s="132"/>
    </row>
    <row r="65" spans="2:25" x14ac:dyDescent="0.25">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row>
    <row r="66" spans="2:25" x14ac:dyDescent="0.25">
      <c r="N66" s="132"/>
      <c r="O66" s="132"/>
      <c r="P66" s="132"/>
      <c r="Q66" s="132"/>
      <c r="R66" s="132"/>
      <c r="S66" s="132"/>
      <c r="T66" s="132"/>
      <c r="U66" s="132"/>
      <c r="V66" s="132"/>
      <c r="W66" s="132"/>
      <c r="X66" s="132"/>
      <c r="Y66" s="132"/>
    </row>
    <row r="67" spans="2:25" x14ac:dyDescent="0.25">
      <c r="N67" s="132"/>
      <c r="O67" s="132"/>
      <c r="P67" s="132"/>
      <c r="Q67" s="132"/>
      <c r="R67" s="132"/>
      <c r="S67" s="132"/>
      <c r="T67" s="132"/>
      <c r="U67" s="132"/>
      <c r="V67" s="132"/>
      <c r="W67" s="132"/>
      <c r="X67" s="132"/>
      <c r="Y67" s="132"/>
    </row>
  </sheetData>
  <sheetProtection algorithmName="SHA-512" hashValue="nRNOXN2yAB217IZJi+GjMWt3K4izwq3X5yvcS4JQLXU3s7doglOGHaW196AWPbWqeW5C9KeELqyV37BwhiWQbA==" saltValue="k62U1RwlwrnsEO5S4RWyVQ==" spinCount="100000" sheet="1" objects="1" scenarios="1"/>
  <mergeCells count="17">
    <mergeCell ref="C54:E58"/>
    <mergeCell ref="B52:C52"/>
    <mergeCell ref="C27:I27"/>
    <mergeCell ref="B33:C33"/>
    <mergeCell ref="H3:I3"/>
    <mergeCell ref="C8:J8"/>
    <mergeCell ref="C46:I46"/>
    <mergeCell ref="C35:E39"/>
    <mergeCell ref="B1:J1"/>
    <mergeCell ref="C16:E20"/>
    <mergeCell ref="H16:J20"/>
    <mergeCell ref="H14:I14"/>
    <mergeCell ref="B14:C14"/>
    <mergeCell ref="D2:F2"/>
    <mergeCell ref="I2:J2"/>
    <mergeCell ref="D4:G4"/>
    <mergeCell ref="I4:J4"/>
  </mergeCells>
  <phoneticPr fontId="3" type="noConversion"/>
  <conditionalFormatting sqref="C16">
    <cfRule type="cellIs" dxfId="14" priority="26" operator="equal">
      <formula>"Speed Study Recommended"</formula>
    </cfRule>
    <cfRule type="expression" dxfId="13" priority="43">
      <formula>LEN(C16)&gt;0</formula>
    </cfRule>
  </conditionalFormatting>
  <conditionalFormatting sqref="C35">
    <cfRule type="cellIs" dxfId="12" priority="5" operator="equal">
      <formula>"Speed Study Recommended"</formula>
    </cfRule>
    <cfRule type="expression" dxfId="11" priority="45">
      <formula>LEN(C35)&gt;0</formula>
    </cfRule>
  </conditionalFormatting>
  <conditionalFormatting sqref="C54">
    <cfRule type="cellIs" dxfId="10" priority="8" operator="equal">
      <formula>"Speed Study Recommended"</formula>
    </cfRule>
    <cfRule type="expression" dxfId="9" priority="46">
      <formula>LEN(C54)&gt;0</formula>
    </cfRule>
  </conditionalFormatting>
  <conditionalFormatting sqref="D50">
    <cfRule type="cellIs" dxfId="8" priority="6" operator="lessThan">
      <formula>$D$52</formula>
    </cfRule>
    <cfRule type="cellIs" dxfId="7" priority="7" operator="greaterThanOrEqual">
      <formula>$D$55+$D$52</formula>
    </cfRule>
  </conditionalFormatting>
  <conditionalFormatting sqref="E12">
    <cfRule type="cellIs" dxfId="6" priority="23" operator="lessThan">
      <formula>$D$14</formula>
    </cfRule>
    <cfRule type="cellIs" dxfId="5" priority="42" operator="greaterThanOrEqual">
      <formula>$D$14</formula>
    </cfRule>
  </conditionalFormatting>
  <conditionalFormatting sqref="H10">
    <cfRule type="cellIs" dxfId="4" priority="20" operator="greaterThanOrEqual">
      <formula>$J$14</formula>
    </cfRule>
    <cfRule type="cellIs" dxfId="3" priority="39" operator="lessThan">
      <formula>$J$14</formula>
    </cfRule>
  </conditionalFormatting>
  <conditionalFormatting sqref="H16">
    <cfRule type="expression" dxfId="2" priority="44">
      <formula>LEN(H16)&gt;0</formula>
    </cfRule>
  </conditionalFormatting>
  <conditionalFormatting sqref="H29">
    <cfRule type="cellIs" dxfId="1" priority="1" operator="lessThan">
      <formula>$D$33</formula>
    </cfRule>
    <cfRule type="cellIs" dxfId="0" priority="2" operator="greaterThanOrEqual">
      <formula>$D$33</formula>
    </cfRule>
  </conditionalFormatting>
  <dataValidations count="4">
    <dataValidation allowBlank="1" showInputMessage="1" showErrorMessage="1" prompt="Sight Distance in Feet (As Measured)" sqref="H10 E12 H29 D50" xr:uid="{5BECB7F1-E770-4D9A-B640-046F4D947F09}"/>
    <dataValidation type="list" allowBlank="1" showInputMessage="1" showErrorMessage="1" prompt="Select Legal Speed of road(mph)" sqref="J3" xr:uid="{217E612D-DBA6-41AE-9A35-555BE6242618}">
      <formula1>"20,25,30,35,40,45,50"</formula1>
    </dataValidation>
    <dataValidation allowBlank="1" showInputMessage="1" showErrorMessage="1" prompt="Select Legal Speed of road(mph)_x000a_" sqref="E28" xr:uid="{9BA03447-8935-4F2B-B9F1-A9020070DCD7}"/>
    <dataValidation allowBlank="1" showInputMessage="1" showErrorMessage="1" sqref="E9 E47" xr:uid="{3D0D3BC9-3CAD-4E11-8405-50B1ACE04772}"/>
  </dataValidations>
  <pageMargins left="0.7" right="0.7" top="0.75" bottom="0.75" header="0.3" footer="0.3"/>
  <pageSetup scale="80" orientation="portrait" horizontalDpi="300" verticalDpi="90" r:id="rId1"/>
  <headerFooter>
    <oddHeader xml:space="preserve">&amp;CSTOPPING SIGHT DISTANCE&amp;RPage &amp;P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Approach Grade (%)" xr:uid="{5B747F6F-FA21-413D-BAB3-209C5FD23F5E}">
          <x14:formula1>
            <xm:f>'Reference Tables'!$B$259:$B$275</xm:f>
          </x14:formula1>
          <xm:sqref>B9 J13 B28 J51 B47 J32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74AEC-41BC-4B1E-9018-42FDDA7C801B}">
  <sheetPr codeName="Sheet2">
    <tabColor theme="4" tint="0.79998168889431442"/>
  </sheetPr>
  <dimension ref="B9:AQ275"/>
  <sheetViews>
    <sheetView zoomScale="85" zoomScaleNormal="85" workbookViewId="0"/>
  </sheetViews>
  <sheetFormatPr defaultRowHeight="15.75" x14ac:dyDescent="0.25"/>
  <cols>
    <col min="2" max="2" width="99.875" bestFit="1" customWidth="1"/>
    <col min="3" max="3" width="42.375" bestFit="1" customWidth="1"/>
    <col min="4" max="4" width="18.75" bestFit="1" customWidth="1"/>
    <col min="5" max="5" width="42.75" bestFit="1" customWidth="1"/>
    <col min="6" max="7" width="15" bestFit="1" customWidth="1"/>
    <col min="8" max="8" width="75.875" bestFit="1" customWidth="1"/>
    <col min="9" max="9" width="63.375" bestFit="1" customWidth="1"/>
    <col min="10" max="10" width="25.5" bestFit="1" customWidth="1"/>
    <col min="11" max="11" width="75.875" bestFit="1" customWidth="1"/>
    <col min="12" max="12" width="14.875" bestFit="1" customWidth="1"/>
    <col min="13" max="13" width="82.875" bestFit="1" customWidth="1"/>
    <col min="14" max="16" width="4.75" bestFit="1" customWidth="1"/>
    <col min="17" max="17" width="82.875" bestFit="1" customWidth="1"/>
    <col min="18" max="18" width="58.75" bestFit="1" customWidth="1"/>
    <col min="19" max="19" width="42.375" bestFit="1" customWidth="1"/>
    <col min="20" max="20" width="82.875" bestFit="1" customWidth="1"/>
    <col min="21" max="21" width="23.625" bestFit="1" customWidth="1"/>
    <col min="22" max="22" width="11.25" customWidth="1"/>
  </cols>
  <sheetData>
    <row r="9" spans="13:13" x14ac:dyDescent="0.25">
      <c r="M9" t="str" cm="1">
        <f t="array" ref="M9:M13">_xlfn.CHOOSEROWS(CaseReference[], 1,3,7,8,10)</f>
        <v>Case A-Intersections with no control</v>
      </c>
    </row>
    <row r="10" spans="13:13" x14ac:dyDescent="0.25">
      <c r="M10" t="str">
        <v>Case B2-Intersections with stop control on the minor road - Right turn from the minor road</v>
      </c>
    </row>
    <row r="11" spans="13:13" x14ac:dyDescent="0.25">
      <c r="M11" t="str">
        <v>Case C2-Intersections with yeild control on the minor road - Right turn from the minor road</v>
      </c>
    </row>
    <row r="12" spans="13:13" x14ac:dyDescent="0.25">
      <c r="M12" t="str">
        <v>Case D-Int. with traffic signal control (nighttime/off-peak flashing operation, RT from minor)</v>
      </c>
    </row>
    <row r="13" spans="13:13" x14ac:dyDescent="0.25">
      <c r="M13" t="str">
        <v>Case D-Int. with traffic signal control (Right Turn on red permitted)</v>
      </c>
    </row>
    <row r="18" spans="13:17" x14ac:dyDescent="0.25">
      <c r="M18" t="s">
        <v>19</v>
      </c>
      <c r="Q18" t="s">
        <v>31</v>
      </c>
    </row>
    <row r="19" spans="13:17" x14ac:dyDescent="0.25">
      <c r="M19" t="s">
        <v>21</v>
      </c>
      <c r="Q19" t="s">
        <v>21</v>
      </c>
    </row>
    <row r="20" spans="13:17" x14ac:dyDescent="0.25">
      <c r="M20" t="s">
        <v>42</v>
      </c>
      <c r="Q20" t="s">
        <v>32</v>
      </c>
    </row>
    <row r="21" spans="13:17" x14ac:dyDescent="0.25">
      <c r="M21" t="s">
        <v>43</v>
      </c>
      <c r="Q21" t="s">
        <v>44</v>
      </c>
    </row>
    <row r="22" spans="13:17" x14ac:dyDescent="0.25">
      <c r="M22" t="s">
        <v>45</v>
      </c>
      <c r="Q22" t="s">
        <v>46</v>
      </c>
    </row>
    <row r="23" spans="13:17" x14ac:dyDescent="0.25">
      <c r="M23" t="s">
        <v>47</v>
      </c>
      <c r="Q23" t="s">
        <v>48</v>
      </c>
    </row>
    <row r="24" spans="13:17" x14ac:dyDescent="0.25">
      <c r="Q24" t="s">
        <v>47</v>
      </c>
    </row>
    <row r="25" spans="13:17" x14ac:dyDescent="0.25">
      <c r="M25" t="s">
        <v>33</v>
      </c>
    </row>
    <row r="26" spans="13:17" x14ac:dyDescent="0.25">
      <c r="M26" t="s">
        <v>34</v>
      </c>
      <c r="Q26" t="s">
        <v>49</v>
      </c>
    </row>
    <row r="27" spans="13:17" x14ac:dyDescent="0.25">
      <c r="M27" t="s">
        <v>47</v>
      </c>
      <c r="Q27" t="s">
        <v>36</v>
      </c>
    </row>
    <row r="28" spans="13:17" x14ac:dyDescent="0.25">
      <c r="Q28" t="s">
        <v>50</v>
      </c>
    </row>
    <row r="29" spans="13:17" x14ac:dyDescent="0.25">
      <c r="Q29" t="s">
        <v>47</v>
      </c>
    </row>
    <row r="50" spans="2:20" s="11" customFormat="1" x14ac:dyDescent="0.25">
      <c r="B50" s="33" t="s">
        <v>51</v>
      </c>
    </row>
    <row r="53" spans="2:20" x14ac:dyDescent="0.25">
      <c r="B53" t="s">
        <v>52</v>
      </c>
      <c r="C53" t="s">
        <v>53</v>
      </c>
      <c r="E53" s="14" t="s">
        <v>54</v>
      </c>
      <c r="G53" t="s">
        <v>52</v>
      </c>
      <c r="H53" t="s">
        <v>53</v>
      </c>
      <c r="M53" t="s">
        <v>55</v>
      </c>
      <c r="Q53" t="s">
        <v>56</v>
      </c>
      <c r="R53" t="s">
        <v>57</v>
      </c>
      <c r="T53" t="s">
        <v>21</v>
      </c>
    </row>
    <row r="54" spans="2:20" x14ac:dyDescent="0.25">
      <c r="B54" t="s">
        <v>58</v>
      </c>
      <c r="C54" t="s">
        <v>59</v>
      </c>
      <c r="E54" s="30">
        <v>-6</v>
      </c>
      <c r="G54" t="s">
        <v>58</v>
      </c>
      <c r="H54" t="s">
        <v>59</v>
      </c>
      <c r="J54" t="s">
        <v>58</v>
      </c>
      <c r="K54" t="s">
        <v>59</v>
      </c>
      <c r="L54">
        <v>1</v>
      </c>
      <c r="M54" t="s">
        <v>21</v>
      </c>
      <c r="Q54">
        <v>15</v>
      </c>
      <c r="R54">
        <v>2</v>
      </c>
      <c r="T54" t="s">
        <v>42</v>
      </c>
    </row>
    <row r="55" spans="2:20" x14ac:dyDescent="0.25">
      <c r="B55" t="s">
        <v>60</v>
      </c>
      <c r="C55" t="s">
        <v>61</v>
      </c>
      <c r="E55" s="19">
        <v>-5</v>
      </c>
      <c r="G55" t="s">
        <v>60</v>
      </c>
      <c r="H55" t="s">
        <v>61</v>
      </c>
      <c r="J55" t="s">
        <v>62</v>
      </c>
      <c r="K55" t="s">
        <v>63</v>
      </c>
      <c r="L55">
        <v>2</v>
      </c>
      <c r="M55" t="s">
        <v>42</v>
      </c>
      <c r="Q55">
        <v>20</v>
      </c>
      <c r="R55">
        <v>3</v>
      </c>
      <c r="T55" t="s">
        <v>32</v>
      </c>
    </row>
    <row r="56" spans="2:20" x14ac:dyDescent="0.25">
      <c r="B56" t="s">
        <v>62</v>
      </c>
      <c r="C56" t="s">
        <v>64</v>
      </c>
      <c r="E56" s="19">
        <v>-4</v>
      </c>
      <c r="G56" t="s">
        <v>62</v>
      </c>
      <c r="H56" t="s">
        <v>63</v>
      </c>
      <c r="J56" t="s">
        <v>65</v>
      </c>
      <c r="K56" t="s">
        <v>66</v>
      </c>
      <c r="L56">
        <v>3</v>
      </c>
      <c r="M56" t="s">
        <v>32</v>
      </c>
      <c r="Q56">
        <v>25</v>
      </c>
      <c r="R56">
        <v>4</v>
      </c>
      <c r="T56" t="s">
        <v>36</v>
      </c>
    </row>
    <row r="57" spans="2:20" x14ac:dyDescent="0.25">
      <c r="B57" t="s">
        <v>65</v>
      </c>
      <c r="C57" t="s">
        <v>67</v>
      </c>
      <c r="E57" s="13" t="s">
        <v>22</v>
      </c>
      <c r="G57" t="s">
        <v>65</v>
      </c>
      <c r="H57" t="s">
        <v>66</v>
      </c>
      <c r="J57" t="s">
        <v>68</v>
      </c>
      <c r="K57" t="s">
        <v>69</v>
      </c>
      <c r="L57">
        <v>4</v>
      </c>
      <c r="M57" t="s">
        <v>36</v>
      </c>
      <c r="Q57">
        <v>30</v>
      </c>
      <c r="R57">
        <v>5</v>
      </c>
      <c r="T57" t="s">
        <v>70</v>
      </c>
    </row>
    <row r="58" spans="2:20" x14ac:dyDescent="0.25">
      <c r="B58" t="s">
        <v>68</v>
      </c>
      <c r="C58" t="s">
        <v>71</v>
      </c>
      <c r="E58" s="12">
        <v>4</v>
      </c>
      <c r="G58" t="s">
        <v>68</v>
      </c>
      <c r="H58" t="s">
        <v>69</v>
      </c>
      <c r="J58" t="s">
        <v>72</v>
      </c>
      <c r="K58" t="s">
        <v>73</v>
      </c>
      <c r="L58">
        <v>5</v>
      </c>
      <c r="M58" t="s">
        <v>50</v>
      </c>
      <c r="Q58">
        <v>35</v>
      </c>
      <c r="R58">
        <v>6</v>
      </c>
      <c r="T58" t="s">
        <v>74</v>
      </c>
    </row>
    <row r="59" spans="2:20" x14ac:dyDescent="0.25">
      <c r="B59" t="s">
        <v>75</v>
      </c>
      <c r="C59" t="s">
        <v>76</v>
      </c>
      <c r="E59" s="13">
        <v>5</v>
      </c>
      <c r="G59" t="s">
        <v>75</v>
      </c>
      <c r="H59" t="s">
        <v>76</v>
      </c>
      <c r="J59" t="s">
        <v>77</v>
      </c>
      <c r="K59" t="s">
        <v>78</v>
      </c>
      <c r="L59">
        <v>6</v>
      </c>
      <c r="M59" t="s">
        <v>43</v>
      </c>
      <c r="Q59">
        <v>40</v>
      </c>
      <c r="R59">
        <v>7</v>
      </c>
      <c r="T59" t="s">
        <v>79</v>
      </c>
    </row>
    <row r="60" spans="2:20" x14ac:dyDescent="0.25">
      <c r="B60" t="s">
        <v>72</v>
      </c>
      <c r="C60" t="s">
        <v>71</v>
      </c>
      <c r="E60" s="15">
        <v>6</v>
      </c>
      <c r="G60" t="s">
        <v>72</v>
      </c>
      <c r="H60" t="s">
        <v>73</v>
      </c>
      <c r="J60" t="s">
        <v>80</v>
      </c>
      <c r="K60" t="s">
        <v>81</v>
      </c>
      <c r="L60">
        <v>7</v>
      </c>
      <c r="M60" t="s">
        <v>44</v>
      </c>
      <c r="Q60">
        <v>45</v>
      </c>
      <c r="R60">
        <v>8</v>
      </c>
      <c r="T60" t="s">
        <v>82</v>
      </c>
    </row>
    <row r="61" spans="2:20" x14ac:dyDescent="0.25">
      <c r="B61" t="s">
        <v>77</v>
      </c>
      <c r="C61" t="s">
        <v>83</v>
      </c>
      <c r="G61" t="s">
        <v>77</v>
      </c>
      <c r="H61" t="s">
        <v>78</v>
      </c>
      <c r="J61" t="s">
        <v>84</v>
      </c>
      <c r="K61" t="s">
        <v>85</v>
      </c>
      <c r="L61">
        <v>8</v>
      </c>
      <c r="M61" t="s">
        <v>46</v>
      </c>
      <c r="Q61">
        <v>50</v>
      </c>
      <c r="R61">
        <v>9</v>
      </c>
      <c r="T61" t="s">
        <v>34</v>
      </c>
    </row>
    <row r="62" spans="2:20" x14ac:dyDescent="0.25">
      <c r="B62" t="s">
        <v>80</v>
      </c>
      <c r="C62" t="s">
        <v>81</v>
      </c>
      <c r="G62" t="s">
        <v>80</v>
      </c>
      <c r="H62" t="s">
        <v>81</v>
      </c>
      <c r="J62" t="s">
        <v>86</v>
      </c>
      <c r="K62" t="s">
        <v>87</v>
      </c>
      <c r="L62">
        <v>9</v>
      </c>
      <c r="M62" t="s">
        <v>45</v>
      </c>
      <c r="Q62">
        <v>55</v>
      </c>
      <c r="R62">
        <v>10</v>
      </c>
    </row>
    <row r="63" spans="2:20" x14ac:dyDescent="0.25">
      <c r="B63" t="s">
        <v>84</v>
      </c>
      <c r="C63" t="s">
        <v>85</v>
      </c>
      <c r="G63" t="s">
        <v>84</v>
      </c>
      <c r="H63" t="s">
        <v>85</v>
      </c>
      <c r="L63">
        <v>10</v>
      </c>
      <c r="M63" t="s">
        <v>48</v>
      </c>
      <c r="Q63">
        <v>60</v>
      </c>
      <c r="R63">
        <v>11</v>
      </c>
    </row>
    <row r="64" spans="2:20" x14ac:dyDescent="0.25">
      <c r="B64" t="s">
        <v>86</v>
      </c>
      <c r="C64" t="s">
        <v>87</v>
      </c>
      <c r="G64" t="s">
        <v>86</v>
      </c>
      <c r="H64" t="s">
        <v>87</v>
      </c>
      <c r="L64">
        <v>11</v>
      </c>
      <c r="M64" t="s">
        <v>34</v>
      </c>
      <c r="Q64">
        <v>65</v>
      </c>
      <c r="R64">
        <v>12</v>
      </c>
    </row>
    <row r="65" spans="2:19" x14ac:dyDescent="0.25">
      <c r="L65">
        <v>12</v>
      </c>
      <c r="M65" t="s">
        <v>47</v>
      </c>
      <c r="Q65">
        <v>70</v>
      </c>
      <c r="R65">
        <v>13</v>
      </c>
    </row>
    <row r="66" spans="2:19" x14ac:dyDescent="0.25">
      <c r="M66" t="str">
        <f t="shared" ref="M66" si="0">_xlfn.TEXTJOIN("-", TRUE, J66,K66)</f>
        <v/>
      </c>
      <c r="Q66">
        <v>75</v>
      </c>
      <c r="R66">
        <v>14</v>
      </c>
    </row>
    <row r="67" spans="2:19" x14ac:dyDescent="0.25">
      <c r="Q67">
        <v>80</v>
      </c>
      <c r="R67">
        <v>15</v>
      </c>
    </row>
    <row r="72" spans="2:19" ht="31.5" x14ac:dyDescent="0.25">
      <c r="B72" s="7" t="s">
        <v>88</v>
      </c>
      <c r="C72" s="7"/>
      <c r="E72" s="7" t="s">
        <v>89</v>
      </c>
      <c r="F72" s="6"/>
      <c r="G72" s="6"/>
      <c r="H72" s="6"/>
      <c r="I72" s="6"/>
      <c r="J72" s="6"/>
      <c r="K72" s="6"/>
      <c r="L72" s="6"/>
      <c r="M72" s="6"/>
      <c r="N72" s="6"/>
      <c r="O72" s="6"/>
      <c r="P72" s="6"/>
      <c r="Q72" s="6"/>
      <c r="R72" s="6"/>
      <c r="S72" s="6"/>
    </row>
    <row r="73" spans="2:19" x14ac:dyDescent="0.25">
      <c r="B73" s="6" t="s">
        <v>90</v>
      </c>
      <c r="C73" s="6"/>
      <c r="E73" s="6" t="s">
        <v>90</v>
      </c>
      <c r="F73" s="6"/>
      <c r="G73" s="6"/>
      <c r="H73" s="6"/>
      <c r="I73" s="6"/>
      <c r="J73" s="6"/>
      <c r="K73" s="6"/>
      <c r="L73" s="6"/>
      <c r="M73" s="6"/>
      <c r="N73" s="6"/>
      <c r="O73" s="6"/>
      <c r="P73" s="6"/>
      <c r="Q73" s="6"/>
      <c r="R73" s="6"/>
      <c r="S73" s="6"/>
    </row>
    <row r="74" spans="2:19" x14ac:dyDescent="0.25">
      <c r="B74" t="s">
        <v>30</v>
      </c>
      <c r="C74" t="s">
        <v>91</v>
      </c>
      <c r="E74" s="10" t="s">
        <v>54</v>
      </c>
      <c r="F74" t="s">
        <v>92</v>
      </c>
      <c r="G74" t="s">
        <v>93</v>
      </c>
      <c r="H74" t="s">
        <v>94</v>
      </c>
      <c r="I74" t="s">
        <v>95</v>
      </c>
      <c r="J74" t="s">
        <v>96</v>
      </c>
      <c r="K74" t="s">
        <v>97</v>
      </c>
      <c r="L74" t="s">
        <v>98</v>
      </c>
      <c r="M74" t="s">
        <v>99</v>
      </c>
      <c r="N74" t="s">
        <v>100</v>
      </c>
      <c r="O74" t="s">
        <v>101</v>
      </c>
      <c r="P74" t="s">
        <v>102</v>
      </c>
      <c r="Q74" t="s">
        <v>103</v>
      </c>
      <c r="R74" t="s">
        <v>104</v>
      </c>
      <c r="S74" t="s">
        <v>105</v>
      </c>
    </row>
    <row r="75" spans="2:19" x14ac:dyDescent="0.25">
      <c r="B75">
        <v>15</v>
      </c>
      <c r="C75">
        <v>70</v>
      </c>
      <c r="E75" s="5">
        <v>-6</v>
      </c>
      <c r="F75">
        <v>1.1000000000000001</v>
      </c>
      <c r="G75">
        <v>1.1000000000000001</v>
      </c>
      <c r="H75">
        <v>1.1000000000000001</v>
      </c>
      <c r="I75">
        <v>1.1000000000000001</v>
      </c>
      <c r="J75">
        <v>1.1000000000000001</v>
      </c>
      <c r="K75">
        <v>1.1000000000000001</v>
      </c>
      <c r="L75">
        <v>1.1000000000000001</v>
      </c>
      <c r="M75">
        <v>1.2</v>
      </c>
      <c r="N75">
        <v>1.2</v>
      </c>
      <c r="O75">
        <v>1.2</v>
      </c>
      <c r="P75">
        <v>1.2</v>
      </c>
      <c r="Q75">
        <v>1.2</v>
      </c>
      <c r="R75">
        <v>1.2</v>
      </c>
      <c r="S75">
        <v>1.2</v>
      </c>
    </row>
    <row r="76" spans="2:19" x14ac:dyDescent="0.25">
      <c r="B76">
        <v>20</v>
      </c>
      <c r="C76">
        <v>90</v>
      </c>
      <c r="E76" s="20">
        <v>-5</v>
      </c>
      <c r="F76">
        <v>1</v>
      </c>
      <c r="G76">
        <v>1</v>
      </c>
      <c r="H76">
        <v>1.1000000000000001</v>
      </c>
      <c r="I76">
        <v>1.1000000000000001</v>
      </c>
      <c r="J76">
        <v>1.1000000000000001</v>
      </c>
      <c r="K76">
        <v>1.1000000000000001</v>
      </c>
      <c r="L76">
        <v>1.1000000000000001</v>
      </c>
      <c r="M76">
        <v>1.1000000000000001</v>
      </c>
      <c r="N76">
        <v>1.1000000000000001</v>
      </c>
      <c r="O76">
        <v>1.1000000000000001</v>
      </c>
      <c r="P76">
        <v>1.2</v>
      </c>
      <c r="Q76">
        <v>1.2</v>
      </c>
      <c r="R76">
        <v>1.2</v>
      </c>
      <c r="S76">
        <v>1.2</v>
      </c>
    </row>
    <row r="77" spans="2:19" x14ac:dyDescent="0.25">
      <c r="B77">
        <v>25</v>
      </c>
      <c r="C77">
        <v>115</v>
      </c>
      <c r="E77" s="20">
        <v>-4</v>
      </c>
      <c r="F77">
        <v>1</v>
      </c>
      <c r="G77">
        <v>1</v>
      </c>
      <c r="H77">
        <v>1</v>
      </c>
      <c r="I77">
        <v>1.1000000000000001</v>
      </c>
      <c r="J77">
        <v>1.1000000000000001</v>
      </c>
      <c r="K77">
        <v>1.1000000000000001</v>
      </c>
      <c r="L77">
        <v>1.1000000000000001</v>
      </c>
      <c r="M77">
        <v>1.1000000000000001</v>
      </c>
      <c r="N77">
        <v>1.1000000000000001</v>
      </c>
      <c r="O77">
        <v>1.1000000000000001</v>
      </c>
      <c r="P77">
        <v>1.1000000000000001</v>
      </c>
      <c r="Q77">
        <v>1.1000000000000001</v>
      </c>
      <c r="R77">
        <v>1.1000000000000001</v>
      </c>
      <c r="S77">
        <v>1.1000000000000001</v>
      </c>
    </row>
    <row r="78" spans="2:19" x14ac:dyDescent="0.25">
      <c r="B78">
        <v>30</v>
      </c>
      <c r="C78">
        <v>140</v>
      </c>
      <c r="E78" s="5" t="s">
        <v>22</v>
      </c>
      <c r="F78">
        <v>1</v>
      </c>
      <c r="G78">
        <v>1</v>
      </c>
      <c r="H78">
        <v>1</v>
      </c>
      <c r="I78">
        <v>1</v>
      </c>
      <c r="J78">
        <v>1</v>
      </c>
      <c r="K78">
        <v>1</v>
      </c>
      <c r="L78">
        <v>1</v>
      </c>
      <c r="M78">
        <v>1</v>
      </c>
      <c r="N78">
        <v>1</v>
      </c>
      <c r="O78">
        <v>1</v>
      </c>
      <c r="P78">
        <v>1</v>
      </c>
      <c r="Q78">
        <v>1</v>
      </c>
      <c r="R78">
        <v>1</v>
      </c>
      <c r="S78">
        <v>1</v>
      </c>
    </row>
    <row r="79" spans="2:19" x14ac:dyDescent="0.25">
      <c r="B79">
        <v>35</v>
      </c>
      <c r="C79">
        <v>165</v>
      </c>
      <c r="E79" s="5">
        <v>4</v>
      </c>
      <c r="F79">
        <v>1</v>
      </c>
      <c r="G79">
        <v>1</v>
      </c>
      <c r="H79">
        <v>1</v>
      </c>
      <c r="I79">
        <v>1</v>
      </c>
      <c r="J79">
        <v>0.9</v>
      </c>
      <c r="K79">
        <v>0.9</v>
      </c>
      <c r="L79">
        <v>0.9</v>
      </c>
      <c r="M79">
        <v>0.9</v>
      </c>
      <c r="N79">
        <v>0.9</v>
      </c>
      <c r="O79">
        <v>0.9</v>
      </c>
      <c r="P79">
        <v>0.9</v>
      </c>
      <c r="Q79">
        <v>0.9</v>
      </c>
      <c r="R79">
        <v>0.9</v>
      </c>
      <c r="S79">
        <v>0.9</v>
      </c>
    </row>
    <row r="80" spans="2:19" x14ac:dyDescent="0.25">
      <c r="B80">
        <v>40</v>
      </c>
      <c r="C80">
        <v>195</v>
      </c>
      <c r="E80" s="5">
        <v>5</v>
      </c>
      <c r="F80">
        <v>1</v>
      </c>
      <c r="G80">
        <v>1</v>
      </c>
      <c r="H80">
        <v>1</v>
      </c>
      <c r="I80">
        <v>0.9</v>
      </c>
      <c r="J80">
        <v>0.9</v>
      </c>
      <c r="K80">
        <v>0.9</v>
      </c>
      <c r="L80">
        <v>0.9</v>
      </c>
      <c r="M80">
        <v>0.9</v>
      </c>
      <c r="N80">
        <v>0.9</v>
      </c>
      <c r="O80">
        <v>0.9</v>
      </c>
      <c r="P80">
        <v>0.9</v>
      </c>
      <c r="Q80">
        <v>0.9</v>
      </c>
      <c r="R80">
        <v>0.9</v>
      </c>
      <c r="S80">
        <v>0.9</v>
      </c>
    </row>
    <row r="81" spans="2:19" x14ac:dyDescent="0.25">
      <c r="B81">
        <v>45</v>
      </c>
      <c r="C81">
        <v>220</v>
      </c>
      <c r="E81" s="5">
        <v>6</v>
      </c>
      <c r="F81">
        <v>1</v>
      </c>
      <c r="G81">
        <v>1</v>
      </c>
      <c r="H81">
        <v>0.9</v>
      </c>
      <c r="I81">
        <v>0.9</v>
      </c>
      <c r="J81">
        <v>0.9</v>
      </c>
      <c r="K81">
        <v>0.9</v>
      </c>
      <c r="L81">
        <v>0.9</v>
      </c>
      <c r="M81">
        <v>0.9</v>
      </c>
      <c r="N81">
        <v>0.9</v>
      </c>
      <c r="O81">
        <v>0.9</v>
      </c>
      <c r="P81">
        <v>0.9</v>
      </c>
      <c r="Q81">
        <v>0.9</v>
      </c>
      <c r="R81">
        <v>0.9</v>
      </c>
      <c r="S81">
        <v>0.9</v>
      </c>
    </row>
    <row r="82" spans="2:19" x14ac:dyDescent="0.25">
      <c r="B82">
        <v>50</v>
      </c>
      <c r="C82">
        <v>245</v>
      </c>
    </row>
    <row r="83" spans="2:19" x14ac:dyDescent="0.25">
      <c r="B83">
        <v>55</v>
      </c>
      <c r="C83">
        <v>285</v>
      </c>
    </row>
    <row r="84" spans="2:19" x14ac:dyDescent="0.25">
      <c r="B84">
        <v>60</v>
      </c>
      <c r="C84">
        <v>325</v>
      </c>
    </row>
    <row r="85" spans="2:19" x14ac:dyDescent="0.25">
      <c r="B85">
        <v>65</v>
      </c>
      <c r="C85">
        <v>365</v>
      </c>
    </row>
    <row r="86" spans="2:19" x14ac:dyDescent="0.25">
      <c r="B86">
        <v>70</v>
      </c>
      <c r="C86">
        <v>405</v>
      </c>
    </row>
    <row r="87" spans="2:19" x14ac:dyDescent="0.25">
      <c r="B87">
        <v>75</v>
      </c>
      <c r="C87">
        <v>445</v>
      </c>
    </row>
    <row r="88" spans="2:19" x14ac:dyDescent="0.25">
      <c r="B88">
        <v>80</v>
      </c>
      <c r="C88">
        <v>485</v>
      </c>
    </row>
    <row r="90" spans="2:19" x14ac:dyDescent="0.25">
      <c r="B90" t="s">
        <v>106</v>
      </c>
    </row>
    <row r="91" spans="2:19" x14ac:dyDescent="0.25">
      <c r="B91" s="7" t="s">
        <v>107</v>
      </c>
      <c r="C91" s="7"/>
      <c r="D91" s="7"/>
      <c r="I91" s="6" t="s">
        <v>108</v>
      </c>
      <c r="J91" s="6"/>
      <c r="K91" s="6"/>
      <c r="L91" s="6"/>
    </row>
    <row r="92" spans="2:19" x14ac:dyDescent="0.25">
      <c r="B92" s="6" t="s">
        <v>90</v>
      </c>
      <c r="C92" s="6"/>
      <c r="D92" s="6"/>
      <c r="I92" s="6" t="s">
        <v>90</v>
      </c>
      <c r="J92" s="6"/>
      <c r="K92" s="6"/>
      <c r="L92" s="6"/>
    </row>
    <row r="93" spans="2:19" ht="63" x14ac:dyDescent="0.25">
      <c r="B93" t="s">
        <v>109</v>
      </c>
      <c r="C93" t="s">
        <v>110</v>
      </c>
      <c r="D93" t="s">
        <v>111</v>
      </c>
      <c r="I93" s="6"/>
      <c r="J93" s="6"/>
      <c r="K93" s="7" t="s">
        <v>112</v>
      </c>
      <c r="L93" s="7" t="s">
        <v>112</v>
      </c>
    </row>
    <row r="94" spans="2:19" x14ac:dyDescent="0.25">
      <c r="B94" t="s">
        <v>25</v>
      </c>
      <c r="C94">
        <v>7.5</v>
      </c>
      <c r="D94">
        <v>0.5</v>
      </c>
      <c r="I94" t="s">
        <v>30</v>
      </c>
      <c r="J94" t="s">
        <v>113</v>
      </c>
      <c r="K94" t="s">
        <v>114</v>
      </c>
      <c r="L94" t="s">
        <v>115</v>
      </c>
    </row>
    <row r="95" spans="2:19" x14ac:dyDescent="0.25">
      <c r="B95" t="s">
        <v>116</v>
      </c>
      <c r="C95">
        <v>9.5</v>
      </c>
      <c r="D95">
        <v>0.7</v>
      </c>
      <c r="I95">
        <v>15</v>
      </c>
      <c r="J95">
        <v>80</v>
      </c>
      <c r="K95">
        <v>165.4</v>
      </c>
      <c r="L95">
        <v>170</v>
      </c>
    </row>
    <row r="96" spans="2:19" x14ac:dyDescent="0.25">
      <c r="B96" t="s">
        <v>117</v>
      </c>
      <c r="C96">
        <v>11.5</v>
      </c>
      <c r="D96">
        <v>0.7</v>
      </c>
      <c r="I96">
        <v>20</v>
      </c>
      <c r="J96">
        <v>115</v>
      </c>
      <c r="K96">
        <v>220.5</v>
      </c>
      <c r="L96">
        <v>225</v>
      </c>
    </row>
    <row r="97" spans="9:12" x14ac:dyDescent="0.25">
      <c r="I97">
        <v>25</v>
      </c>
      <c r="J97">
        <v>155</v>
      </c>
      <c r="K97">
        <v>275.60000000000002</v>
      </c>
      <c r="L97">
        <v>280</v>
      </c>
    </row>
    <row r="98" spans="9:12" x14ac:dyDescent="0.25">
      <c r="I98">
        <v>30</v>
      </c>
      <c r="J98">
        <v>200</v>
      </c>
      <c r="K98">
        <v>330.8</v>
      </c>
      <c r="L98">
        <v>335</v>
      </c>
    </row>
    <row r="99" spans="9:12" x14ac:dyDescent="0.25">
      <c r="I99">
        <v>35</v>
      </c>
      <c r="J99">
        <v>250</v>
      </c>
      <c r="K99">
        <v>385.9</v>
      </c>
      <c r="L99">
        <v>390</v>
      </c>
    </row>
    <row r="100" spans="9:12" x14ac:dyDescent="0.25">
      <c r="I100">
        <v>40</v>
      </c>
      <c r="J100">
        <v>305</v>
      </c>
      <c r="K100">
        <v>441</v>
      </c>
      <c r="L100">
        <v>445</v>
      </c>
    </row>
    <row r="101" spans="9:12" x14ac:dyDescent="0.25">
      <c r="I101">
        <v>45</v>
      </c>
      <c r="J101">
        <v>360</v>
      </c>
      <c r="K101">
        <v>496.1</v>
      </c>
      <c r="L101">
        <v>500</v>
      </c>
    </row>
    <row r="102" spans="9:12" x14ac:dyDescent="0.25">
      <c r="I102">
        <v>50</v>
      </c>
      <c r="J102">
        <v>425</v>
      </c>
      <c r="K102">
        <v>551.29999999999995</v>
      </c>
      <c r="L102">
        <v>555</v>
      </c>
    </row>
    <row r="103" spans="9:12" x14ac:dyDescent="0.25">
      <c r="I103">
        <v>55</v>
      </c>
      <c r="J103">
        <v>495</v>
      </c>
      <c r="K103">
        <v>606.4</v>
      </c>
      <c r="L103">
        <v>610</v>
      </c>
    </row>
    <row r="104" spans="9:12" x14ac:dyDescent="0.25">
      <c r="I104">
        <v>60</v>
      </c>
      <c r="J104">
        <v>570</v>
      </c>
      <c r="K104">
        <v>661.5</v>
      </c>
      <c r="L104">
        <v>665</v>
      </c>
    </row>
    <row r="105" spans="9:12" x14ac:dyDescent="0.25">
      <c r="I105">
        <v>65</v>
      </c>
      <c r="J105">
        <v>645</v>
      </c>
      <c r="K105">
        <v>716.6</v>
      </c>
      <c r="L105">
        <v>720</v>
      </c>
    </row>
    <row r="106" spans="9:12" x14ac:dyDescent="0.25">
      <c r="I106">
        <v>70</v>
      </c>
      <c r="J106">
        <v>730</v>
      </c>
      <c r="K106">
        <v>771.8</v>
      </c>
      <c r="L106">
        <v>775</v>
      </c>
    </row>
    <row r="107" spans="9:12" x14ac:dyDescent="0.25">
      <c r="I107">
        <v>75</v>
      </c>
      <c r="J107">
        <v>820</v>
      </c>
      <c r="K107">
        <v>826.9</v>
      </c>
      <c r="L107">
        <v>830</v>
      </c>
    </row>
    <row r="108" spans="9:12" x14ac:dyDescent="0.25">
      <c r="I108">
        <v>80</v>
      </c>
      <c r="J108">
        <v>910</v>
      </c>
      <c r="K108">
        <v>882</v>
      </c>
      <c r="L108">
        <v>885</v>
      </c>
    </row>
    <row r="115" spans="2:12" ht="31.5" x14ac:dyDescent="0.25">
      <c r="B115" s="7" t="s">
        <v>118</v>
      </c>
      <c r="C115" s="7"/>
      <c r="D115" s="7"/>
      <c r="I115" s="7" t="s">
        <v>119</v>
      </c>
      <c r="J115" s="7"/>
      <c r="K115" s="7"/>
      <c r="L115" s="7"/>
    </row>
    <row r="116" spans="2:12" x14ac:dyDescent="0.25">
      <c r="B116" s="6" t="s">
        <v>90</v>
      </c>
      <c r="C116" s="6"/>
      <c r="D116" s="6"/>
      <c r="I116" s="6" t="s">
        <v>90</v>
      </c>
      <c r="J116" s="6"/>
      <c r="K116" s="6"/>
      <c r="L116" s="6"/>
    </row>
    <row r="117" spans="2:12" ht="63" x14ac:dyDescent="0.25">
      <c r="B117" t="s">
        <v>109</v>
      </c>
      <c r="C117" t="s">
        <v>110</v>
      </c>
      <c r="D117" t="s">
        <v>111</v>
      </c>
      <c r="I117" s="6"/>
      <c r="J117" s="6"/>
      <c r="K117" s="7" t="s">
        <v>112</v>
      </c>
      <c r="L117" s="7" t="s">
        <v>112</v>
      </c>
    </row>
    <row r="118" spans="2:12" x14ac:dyDescent="0.25">
      <c r="B118" t="s">
        <v>25</v>
      </c>
      <c r="C118">
        <v>6.5</v>
      </c>
      <c r="D118">
        <v>0.5</v>
      </c>
      <c r="I118" t="s">
        <v>30</v>
      </c>
      <c r="J118" t="s">
        <v>113</v>
      </c>
      <c r="K118" t="s">
        <v>114</v>
      </c>
      <c r="L118" t="s">
        <v>115</v>
      </c>
    </row>
    <row r="119" spans="2:12" x14ac:dyDescent="0.25">
      <c r="B119" t="s">
        <v>116</v>
      </c>
      <c r="C119">
        <v>8.5</v>
      </c>
      <c r="D119">
        <v>0.7</v>
      </c>
      <c r="I119">
        <v>15</v>
      </c>
      <c r="J119">
        <v>80</v>
      </c>
      <c r="K119">
        <v>143.30000000000001</v>
      </c>
      <c r="L119">
        <v>145</v>
      </c>
    </row>
    <row r="120" spans="2:12" x14ac:dyDescent="0.25">
      <c r="B120" t="s">
        <v>117</v>
      </c>
      <c r="C120">
        <v>10.5</v>
      </c>
      <c r="D120">
        <v>0.7</v>
      </c>
      <c r="I120">
        <v>20</v>
      </c>
      <c r="J120">
        <v>115</v>
      </c>
      <c r="K120">
        <v>191.1</v>
      </c>
      <c r="L120">
        <v>195</v>
      </c>
    </row>
    <row r="121" spans="2:12" x14ac:dyDescent="0.25">
      <c r="I121">
        <v>25</v>
      </c>
      <c r="J121">
        <v>155</v>
      </c>
      <c r="K121">
        <v>238.9</v>
      </c>
      <c r="L121">
        <v>240</v>
      </c>
    </row>
    <row r="122" spans="2:12" x14ac:dyDescent="0.25">
      <c r="I122">
        <v>30</v>
      </c>
      <c r="J122">
        <v>200</v>
      </c>
      <c r="K122">
        <v>286.7</v>
      </c>
      <c r="L122">
        <v>290</v>
      </c>
    </row>
    <row r="123" spans="2:12" x14ac:dyDescent="0.25">
      <c r="I123">
        <v>35</v>
      </c>
      <c r="J123">
        <v>250</v>
      </c>
      <c r="K123">
        <v>334.4</v>
      </c>
      <c r="L123">
        <v>335</v>
      </c>
    </row>
    <row r="124" spans="2:12" x14ac:dyDescent="0.25">
      <c r="I124">
        <v>40</v>
      </c>
      <c r="J124">
        <v>305</v>
      </c>
      <c r="K124">
        <v>382.2</v>
      </c>
      <c r="L124">
        <v>385</v>
      </c>
    </row>
    <row r="125" spans="2:12" x14ac:dyDescent="0.25">
      <c r="I125">
        <v>45</v>
      </c>
      <c r="J125">
        <v>360</v>
      </c>
      <c r="K125">
        <v>430</v>
      </c>
      <c r="L125">
        <v>430</v>
      </c>
    </row>
    <row r="126" spans="2:12" x14ac:dyDescent="0.25">
      <c r="I126">
        <v>50</v>
      </c>
      <c r="J126">
        <v>425</v>
      </c>
      <c r="K126">
        <v>477.8</v>
      </c>
      <c r="L126">
        <v>480</v>
      </c>
    </row>
    <row r="127" spans="2:12" x14ac:dyDescent="0.25">
      <c r="I127">
        <v>55</v>
      </c>
      <c r="J127">
        <v>495</v>
      </c>
      <c r="K127">
        <v>525.5</v>
      </c>
      <c r="L127">
        <v>530</v>
      </c>
    </row>
    <row r="128" spans="2:12" x14ac:dyDescent="0.25">
      <c r="I128">
        <v>60</v>
      </c>
      <c r="J128">
        <v>570</v>
      </c>
      <c r="K128">
        <v>573.29999999999995</v>
      </c>
      <c r="L128">
        <v>575</v>
      </c>
    </row>
    <row r="129" spans="2:12" x14ac:dyDescent="0.25">
      <c r="I129">
        <v>65</v>
      </c>
      <c r="J129">
        <v>645</v>
      </c>
      <c r="K129">
        <v>621.1</v>
      </c>
      <c r="L129">
        <v>625</v>
      </c>
    </row>
    <row r="130" spans="2:12" x14ac:dyDescent="0.25">
      <c r="I130">
        <v>70</v>
      </c>
      <c r="J130">
        <v>730</v>
      </c>
      <c r="K130">
        <v>668.9</v>
      </c>
      <c r="L130">
        <v>670</v>
      </c>
    </row>
    <row r="131" spans="2:12" x14ac:dyDescent="0.25">
      <c r="I131">
        <v>75</v>
      </c>
      <c r="J131">
        <v>820</v>
      </c>
      <c r="K131">
        <v>716.6</v>
      </c>
      <c r="L131">
        <v>720</v>
      </c>
    </row>
    <row r="132" spans="2:12" x14ac:dyDescent="0.25">
      <c r="I132">
        <v>80</v>
      </c>
      <c r="J132">
        <v>910</v>
      </c>
      <c r="K132">
        <v>764.4</v>
      </c>
      <c r="L132">
        <v>765</v>
      </c>
    </row>
    <row r="138" spans="2:12" ht="31.5" x14ac:dyDescent="0.25">
      <c r="B138" s="6" t="s">
        <v>120</v>
      </c>
      <c r="C138" s="6"/>
      <c r="D138" s="6"/>
      <c r="I138" s="7" t="s">
        <v>121</v>
      </c>
      <c r="J138" s="7"/>
      <c r="K138" s="7"/>
      <c r="L138" s="7"/>
    </row>
    <row r="139" spans="2:12" x14ac:dyDescent="0.25">
      <c r="B139" t="s">
        <v>109</v>
      </c>
      <c r="C139" t="s">
        <v>110</v>
      </c>
      <c r="D139" t="s">
        <v>111</v>
      </c>
      <c r="I139" s="6" t="s">
        <v>90</v>
      </c>
      <c r="J139" s="6"/>
      <c r="K139" s="6"/>
      <c r="L139" s="6"/>
    </row>
    <row r="140" spans="2:12" ht="63" x14ac:dyDescent="0.25">
      <c r="B140" s="1" t="s">
        <v>25</v>
      </c>
      <c r="C140" s="2">
        <v>6.5</v>
      </c>
      <c r="D140">
        <v>0.5</v>
      </c>
      <c r="I140" s="6"/>
      <c r="J140" s="6"/>
      <c r="K140" s="7" t="s">
        <v>112</v>
      </c>
      <c r="L140" s="7" t="s">
        <v>112</v>
      </c>
    </row>
    <row r="141" spans="2:12" x14ac:dyDescent="0.25">
      <c r="B141" s="3" t="s">
        <v>116</v>
      </c>
      <c r="C141" s="4">
        <v>8.5</v>
      </c>
      <c r="D141">
        <v>0.7</v>
      </c>
      <c r="I141" t="s">
        <v>30</v>
      </c>
      <c r="J141" t="s">
        <v>113</v>
      </c>
      <c r="K141" t="s">
        <v>114</v>
      </c>
      <c r="L141" t="s">
        <v>115</v>
      </c>
    </row>
    <row r="142" spans="2:12" x14ac:dyDescent="0.25">
      <c r="B142" s="8" t="s">
        <v>117</v>
      </c>
      <c r="C142" s="9">
        <v>10.5</v>
      </c>
      <c r="D142">
        <v>0.7</v>
      </c>
      <c r="I142">
        <v>15</v>
      </c>
      <c r="J142">
        <v>80</v>
      </c>
      <c r="K142">
        <v>143.30000000000001</v>
      </c>
      <c r="L142">
        <v>145</v>
      </c>
    </row>
    <row r="143" spans="2:12" x14ac:dyDescent="0.25">
      <c r="I143">
        <v>20</v>
      </c>
      <c r="J143">
        <v>115</v>
      </c>
      <c r="K143">
        <v>191.1</v>
      </c>
      <c r="L143">
        <v>195</v>
      </c>
    </row>
    <row r="144" spans="2:12" x14ac:dyDescent="0.25">
      <c r="I144">
        <v>25</v>
      </c>
      <c r="J144">
        <v>155</v>
      </c>
      <c r="K144">
        <v>238.9</v>
      </c>
      <c r="L144">
        <v>240</v>
      </c>
    </row>
    <row r="145" spans="2:12" x14ac:dyDescent="0.25">
      <c r="I145">
        <v>30</v>
      </c>
      <c r="J145">
        <v>200</v>
      </c>
      <c r="K145">
        <v>286.7</v>
      </c>
      <c r="L145">
        <v>290</v>
      </c>
    </row>
    <row r="146" spans="2:12" x14ac:dyDescent="0.25">
      <c r="I146">
        <v>35</v>
      </c>
      <c r="J146">
        <v>250</v>
      </c>
      <c r="K146">
        <v>334.4</v>
      </c>
      <c r="L146">
        <v>335</v>
      </c>
    </row>
    <row r="147" spans="2:12" x14ac:dyDescent="0.25">
      <c r="I147">
        <v>40</v>
      </c>
      <c r="J147">
        <v>305</v>
      </c>
      <c r="K147">
        <v>382.2</v>
      </c>
      <c r="L147">
        <v>385</v>
      </c>
    </row>
    <row r="148" spans="2:12" x14ac:dyDescent="0.25">
      <c r="I148">
        <v>45</v>
      </c>
      <c r="J148">
        <v>360</v>
      </c>
      <c r="K148">
        <v>430</v>
      </c>
      <c r="L148">
        <v>430</v>
      </c>
    </row>
    <row r="149" spans="2:12" x14ac:dyDescent="0.25">
      <c r="I149">
        <v>50</v>
      </c>
      <c r="J149">
        <v>425</v>
      </c>
      <c r="K149">
        <v>477.8</v>
      </c>
      <c r="L149">
        <v>480</v>
      </c>
    </row>
    <row r="150" spans="2:12" x14ac:dyDescent="0.25">
      <c r="I150">
        <v>55</v>
      </c>
      <c r="J150">
        <v>495</v>
      </c>
      <c r="K150">
        <v>525.5</v>
      </c>
      <c r="L150">
        <v>530</v>
      </c>
    </row>
    <row r="151" spans="2:12" x14ac:dyDescent="0.25">
      <c r="I151">
        <v>60</v>
      </c>
      <c r="J151">
        <v>570</v>
      </c>
      <c r="K151">
        <v>573.29999999999995</v>
      </c>
      <c r="L151">
        <v>575</v>
      </c>
    </row>
    <row r="152" spans="2:12" x14ac:dyDescent="0.25">
      <c r="I152">
        <v>65</v>
      </c>
      <c r="J152">
        <v>645</v>
      </c>
      <c r="K152">
        <v>621.1</v>
      </c>
      <c r="L152">
        <v>625</v>
      </c>
    </row>
    <row r="153" spans="2:12" x14ac:dyDescent="0.25">
      <c r="I153">
        <v>70</v>
      </c>
      <c r="J153">
        <v>730</v>
      </c>
      <c r="K153">
        <v>668.9</v>
      </c>
      <c r="L153">
        <v>670</v>
      </c>
    </row>
    <row r="154" spans="2:12" x14ac:dyDescent="0.25">
      <c r="I154">
        <v>75</v>
      </c>
      <c r="J154">
        <v>820</v>
      </c>
      <c r="K154">
        <v>716.6</v>
      </c>
      <c r="L154">
        <v>720</v>
      </c>
    </row>
    <row r="155" spans="2:12" x14ac:dyDescent="0.25">
      <c r="I155">
        <v>80</v>
      </c>
      <c r="J155">
        <v>910</v>
      </c>
      <c r="K155">
        <v>764.4</v>
      </c>
      <c r="L155">
        <v>765</v>
      </c>
    </row>
    <row r="157" spans="2:12" x14ac:dyDescent="0.25">
      <c r="B157" s="6" t="s">
        <v>122</v>
      </c>
      <c r="C157" s="6" t="s">
        <v>123</v>
      </c>
      <c r="D157" s="6" t="s">
        <v>123</v>
      </c>
      <c r="E157" s="6" t="s">
        <v>124</v>
      </c>
      <c r="F157" s="6" t="s">
        <v>124</v>
      </c>
    </row>
    <row r="158" spans="2:12" x14ac:dyDescent="0.25">
      <c r="B158" t="s">
        <v>30</v>
      </c>
      <c r="C158" s="10" t="s">
        <v>91</v>
      </c>
      <c r="D158" t="s">
        <v>125</v>
      </c>
      <c r="E158" t="s">
        <v>126</v>
      </c>
      <c r="F158" t="s">
        <v>127</v>
      </c>
    </row>
    <row r="159" spans="2:12" x14ac:dyDescent="0.25">
      <c r="B159">
        <v>15</v>
      </c>
      <c r="C159">
        <v>75</v>
      </c>
      <c r="D159">
        <v>3.4</v>
      </c>
      <c r="E159">
        <v>6.7</v>
      </c>
      <c r="F159">
        <v>6.7</v>
      </c>
    </row>
    <row r="160" spans="2:12" x14ac:dyDescent="0.25">
      <c r="B160">
        <v>20</v>
      </c>
      <c r="C160">
        <v>100</v>
      </c>
      <c r="D160">
        <v>3.7</v>
      </c>
      <c r="E160">
        <v>6.1</v>
      </c>
      <c r="F160">
        <v>6.5</v>
      </c>
    </row>
    <row r="161" spans="2:6" x14ac:dyDescent="0.25">
      <c r="B161">
        <v>25</v>
      </c>
      <c r="C161">
        <v>130</v>
      </c>
      <c r="D161">
        <v>4</v>
      </c>
      <c r="E161">
        <v>6</v>
      </c>
      <c r="F161">
        <v>6.5</v>
      </c>
    </row>
    <row r="162" spans="2:6" x14ac:dyDescent="0.25">
      <c r="B162">
        <v>30</v>
      </c>
      <c r="C162">
        <v>160</v>
      </c>
      <c r="D162">
        <v>4.3</v>
      </c>
      <c r="E162">
        <v>5.9</v>
      </c>
      <c r="F162">
        <v>6.5</v>
      </c>
    </row>
    <row r="163" spans="2:6" x14ac:dyDescent="0.25">
      <c r="B163">
        <v>35</v>
      </c>
      <c r="C163">
        <v>195</v>
      </c>
      <c r="D163">
        <v>4.5999999999999996</v>
      </c>
      <c r="E163">
        <v>6</v>
      </c>
      <c r="F163">
        <v>6.5</v>
      </c>
    </row>
    <row r="164" spans="2:6" x14ac:dyDescent="0.25">
      <c r="B164">
        <v>40</v>
      </c>
      <c r="C164">
        <v>235</v>
      </c>
      <c r="D164">
        <v>4.9000000000000004</v>
      </c>
      <c r="E164">
        <v>6.1</v>
      </c>
      <c r="F164">
        <v>6.5</v>
      </c>
    </row>
    <row r="165" spans="2:6" x14ac:dyDescent="0.25">
      <c r="B165">
        <v>45</v>
      </c>
      <c r="C165">
        <v>275</v>
      </c>
      <c r="D165">
        <v>5.2</v>
      </c>
      <c r="E165">
        <v>6.3</v>
      </c>
      <c r="F165">
        <v>6.5</v>
      </c>
    </row>
    <row r="166" spans="2:6" x14ac:dyDescent="0.25">
      <c r="B166">
        <v>50</v>
      </c>
      <c r="C166">
        <v>320</v>
      </c>
      <c r="D166">
        <v>5.5</v>
      </c>
      <c r="E166">
        <v>6.5</v>
      </c>
      <c r="F166">
        <v>6.5</v>
      </c>
    </row>
    <row r="167" spans="2:6" x14ac:dyDescent="0.25">
      <c r="B167">
        <v>55</v>
      </c>
      <c r="C167">
        <v>370</v>
      </c>
      <c r="D167">
        <v>5.8</v>
      </c>
      <c r="E167">
        <v>6.7</v>
      </c>
      <c r="F167">
        <v>6.7</v>
      </c>
    </row>
    <row r="168" spans="2:6" x14ac:dyDescent="0.25">
      <c r="B168">
        <v>60</v>
      </c>
      <c r="C168">
        <v>420</v>
      </c>
      <c r="D168">
        <v>6.1</v>
      </c>
      <c r="E168">
        <v>6.9</v>
      </c>
      <c r="F168">
        <v>6.9</v>
      </c>
    </row>
    <row r="169" spans="2:6" x14ac:dyDescent="0.25">
      <c r="B169">
        <v>65</v>
      </c>
      <c r="C169">
        <v>470</v>
      </c>
      <c r="D169">
        <v>6.4</v>
      </c>
      <c r="E169">
        <v>7.2</v>
      </c>
      <c r="F169">
        <v>7.2</v>
      </c>
    </row>
    <row r="170" spans="2:6" x14ac:dyDescent="0.25">
      <c r="B170">
        <v>70</v>
      </c>
      <c r="C170">
        <v>530</v>
      </c>
      <c r="D170">
        <v>6.7</v>
      </c>
      <c r="E170">
        <v>7.4</v>
      </c>
      <c r="F170">
        <v>7.4</v>
      </c>
    </row>
    <row r="171" spans="2:6" x14ac:dyDescent="0.25">
      <c r="B171">
        <v>75</v>
      </c>
      <c r="C171">
        <v>590</v>
      </c>
      <c r="D171">
        <v>7</v>
      </c>
      <c r="E171">
        <v>7.7</v>
      </c>
      <c r="F171">
        <v>7.7</v>
      </c>
    </row>
    <row r="172" spans="2:6" x14ac:dyDescent="0.25">
      <c r="B172">
        <v>80</v>
      </c>
      <c r="C172">
        <v>660</v>
      </c>
      <c r="D172">
        <v>7.3</v>
      </c>
      <c r="E172">
        <v>7.9</v>
      </c>
      <c r="F172">
        <v>7.9</v>
      </c>
    </row>
    <row r="184" spans="2:20" ht="78.75" x14ac:dyDescent="0.25">
      <c r="B184" s="7" t="s">
        <v>128</v>
      </c>
      <c r="C184" s="6"/>
      <c r="D184" s="7" t="s">
        <v>129</v>
      </c>
      <c r="E184" s="7" t="s">
        <v>129</v>
      </c>
      <c r="F184" s="7" t="s">
        <v>129</v>
      </c>
      <c r="G184" s="7" t="s">
        <v>129</v>
      </c>
      <c r="H184" s="7" t="s">
        <v>129</v>
      </c>
      <c r="I184" s="7" t="s">
        <v>129</v>
      </c>
      <c r="J184" s="7" t="s">
        <v>129</v>
      </c>
      <c r="K184" s="7" t="s">
        <v>129</v>
      </c>
      <c r="R184" s="7" t="s">
        <v>130</v>
      </c>
      <c r="S184" s="7"/>
      <c r="T184" s="7"/>
    </row>
    <row r="185" spans="2:20" x14ac:dyDescent="0.25">
      <c r="B185" t="s">
        <v>131</v>
      </c>
      <c r="C185" t="s">
        <v>113</v>
      </c>
      <c r="D185" t="s">
        <v>92</v>
      </c>
      <c r="E185" t="s">
        <v>132</v>
      </c>
      <c r="F185" t="s">
        <v>100</v>
      </c>
      <c r="G185" t="s">
        <v>101</v>
      </c>
      <c r="H185" t="s">
        <v>102</v>
      </c>
      <c r="I185" t="s">
        <v>103</v>
      </c>
      <c r="J185" t="s">
        <v>104</v>
      </c>
      <c r="K185" t="s">
        <v>105</v>
      </c>
      <c r="R185" s="6" t="s">
        <v>90</v>
      </c>
      <c r="S185" s="6"/>
      <c r="T185" s="6"/>
    </row>
    <row r="186" spans="2:20" x14ac:dyDescent="0.25">
      <c r="B186" s="1">
        <v>15</v>
      </c>
      <c r="C186" s="2">
        <v>80</v>
      </c>
      <c r="D186">
        <v>150</v>
      </c>
      <c r="E186">
        <v>145</v>
      </c>
      <c r="F186">
        <v>150</v>
      </c>
      <c r="G186">
        <v>155</v>
      </c>
      <c r="H186">
        <v>160</v>
      </c>
      <c r="I186">
        <v>165</v>
      </c>
      <c r="J186">
        <v>170</v>
      </c>
      <c r="K186">
        <v>175</v>
      </c>
      <c r="R186" t="s">
        <v>109</v>
      </c>
      <c r="S186" t="s">
        <v>133</v>
      </c>
      <c r="T186" t="s">
        <v>111</v>
      </c>
    </row>
    <row r="187" spans="2:20" x14ac:dyDescent="0.25">
      <c r="B187" s="3">
        <v>20</v>
      </c>
      <c r="C187" s="4">
        <v>115</v>
      </c>
      <c r="D187">
        <v>200</v>
      </c>
      <c r="E187">
        <v>195</v>
      </c>
      <c r="F187">
        <v>200</v>
      </c>
      <c r="G187">
        <v>205</v>
      </c>
      <c r="H187">
        <v>215</v>
      </c>
      <c r="I187">
        <v>220</v>
      </c>
      <c r="J187">
        <v>230</v>
      </c>
      <c r="K187">
        <v>235</v>
      </c>
      <c r="R187" t="s">
        <v>25</v>
      </c>
      <c r="S187">
        <v>8</v>
      </c>
      <c r="T187">
        <v>0.5</v>
      </c>
    </row>
    <row r="188" spans="2:20" x14ac:dyDescent="0.25">
      <c r="B188" s="8">
        <v>25</v>
      </c>
      <c r="C188" s="9">
        <v>155</v>
      </c>
      <c r="D188">
        <v>250</v>
      </c>
      <c r="E188">
        <v>240</v>
      </c>
      <c r="F188">
        <v>250</v>
      </c>
      <c r="G188">
        <v>255</v>
      </c>
      <c r="H188">
        <v>265</v>
      </c>
      <c r="I188">
        <v>275</v>
      </c>
      <c r="J188">
        <v>285</v>
      </c>
      <c r="K188">
        <v>295</v>
      </c>
      <c r="R188" t="s">
        <v>116</v>
      </c>
      <c r="S188">
        <v>10</v>
      </c>
      <c r="T188">
        <v>0.7</v>
      </c>
    </row>
    <row r="189" spans="2:20" x14ac:dyDescent="0.25">
      <c r="B189">
        <v>30</v>
      </c>
      <c r="C189">
        <v>200</v>
      </c>
      <c r="D189">
        <v>300</v>
      </c>
      <c r="E189">
        <v>290</v>
      </c>
      <c r="F189">
        <v>300</v>
      </c>
      <c r="G189">
        <v>305</v>
      </c>
      <c r="H189">
        <v>320</v>
      </c>
      <c r="I189">
        <v>330</v>
      </c>
      <c r="J189">
        <v>340</v>
      </c>
      <c r="K189">
        <v>350</v>
      </c>
      <c r="R189" t="s">
        <v>117</v>
      </c>
      <c r="S189">
        <v>12</v>
      </c>
      <c r="T189">
        <v>0.7</v>
      </c>
    </row>
    <row r="190" spans="2:20" x14ac:dyDescent="0.25">
      <c r="B190">
        <v>35</v>
      </c>
      <c r="C190">
        <v>250</v>
      </c>
      <c r="D190">
        <v>345</v>
      </c>
      <c r="E190">
        <v>335</v>
      </c>
      <c r="F190">
        <v>345</v>
      </c>
      <c r="G190">
        <v>360</v>
      </c>
      <c r="H190">
        <v>375</v>
      </c>
      <c r="I190">
        <v>385</v>
      </c>
      <c r="J190">
        <v>400</v>
      </c>
      <c r="K190">
        <v>410</v>
      </c>
    </row>
    <row r="191" spans="2:20" x14ac:dyDescent="0.25">
      <c r="B191">
        <v>40</v>
      </c>
      <c r="C191">
        <v>305</v>
      </c>
      <c r="D191">
        <v>395</v>
      </c>
      <c r="E191">
        <v>385</v>
      </c>
      <c r="F191">
        <v>395</v>
      </c>
      <c r="G191">
        <v>410</v>
      </c>
      <c r="H191">
        <v>425</v>
      </c>
      <c r="I191">
        <v>440</v>
      </c>
      <c r="J191">
        <v>455</v>
      </c>
      <c r="K191">
        <v>465</v>
      </c>
    </row>
    <row r="192" spans="2:20" x14ac:dyDescent="0.25">
      <c r="B192">
        <v>45</v>
      </c>
      <c r="C192">
        <v>360</v>
      </c>
      <c r="D192">
        <v>445</v>
      </c>
      <c r="E192">
        <v>430</v>
      </c>
      <c r="F192">
        <v>445</v>
      </c>
      <c r="G192">
        <v>460</v>
      </c>
      <c r="H192">
        <v>480</v>
      </c>
      <c r="I192">
        <v>490</v>
      </c>
      <c r="J192">
        <v>510</v>
      </c>
      <c r="K192">
        <v>525</v>
      </c>
    </row>
    <row r="193" spans="2:20" x14ac:dyDescent="0.25">
      <c r="B193">
        <v>50</v>
      </c>
      <c r="C193">
        <v>425</v>
      </c>
      <c r="D193">
        <v>495</v>
      </c>
      <c r="E193">
        <v>480</v>
      </c>
      <c r="F193">
        <v>495</v>
      </c>
      <c r="G193">
        <v>510</v>
      </c>
      <c r="H193">
        <v>530</v>
      </c>
      <c r="I193">
        <v>545</v>
      </c>
      <c r="J193">
        <v>570</v>
      </c>
      <c r="K193">
        <v>585</v>
      </c>
    </row>
    <row r="194" spans="2:20" x14ac:dyDescent="0.25">
      <c r="B194">
        <v>55</v>
      </c>
      <c r="C194">
        <v>495</v>
      </c>
      <c r="D194">
        <v>545</v>
      </c>
      <c r="E194">
        <v>530</v>
      </c>
      <c r="F194">
        <v>545</v>
      </c>
      <c r="G194">
        <v>560</v>
      </c>
      <c r="H194">
        <v>585</v>
      </c>
      <c r="I194">
        <v>600</v>
      </c>
      <c r="J194">
        <v>625</v>
      </c>
      <c r="K194">
        <v>640</v>
      </c>
    </row>
    <row r="195" spans="2:20" x14ac:dyDescent="0.25">
      <c r="B195">
        <v>60</v>
      </c>
      <c r="C195">
        <v>570</v>
      </c>
      <c r="D195">
        <v>595</v>
      </c>
      <c r="E195">
        <v>575</v>
      </c>
      <c r="F195">
        <v>595</v>
      </c>
      <c r="G195">
        <v>610</v>
      </c>
      <c r="H195">
        <v>640</v>
      </c>
      <c r="I195">
        <v>655</v>
      </c>
      <c r="J195">
        <v>680</v>
      </c>
      <c r="K195">
        <v>700</v>
      </c>
    </row>
    <row r="196" spans="2:20" x14ac:dyDescent="0.25">
      <c r="B196">
        <v>65</v>
      </c>
      <c r="C196">
        <v>645</v>
      </c>
      <c r="D196">
        <v>645</v>
      </c>
      <c r="E196">
        <v>625</v>
      </c>
      <c r="F196">
        <v>645</v>
      </c>
      <c r="G196">
        <v>660</v>
      </c>
      <c r="H196">
        <v>690</v>
      </c>
      <c r="I196">
        <v>710</v>
      </c>
      <c r="J196">
        <v>740</v>
      </c>
      <c r="K196">
        <v>755</v>
      </c>
    </row>
    <row r="197" spans="2:20" x14ac:dyDescent="0.25">
      <c r="B197">
        <v>70</v>
      </c>
      <c r="C197">
        <v>730</v>
      </c>
      <c r="D197">
        <v>690</v>
      </c>
      <c r="E197">
        <v>670</v>
      </c>
      <c r="F197">
        <v>690</v>
      </c>
      <c r="G197">
        <v>715</v>
      </c>
      <c r="H197">
        <v>745</v>
      </c>
      <c r="I197">
        <v>765</v>
      </c>
      <c r="J197">
        <v>795</v>
      </c>
      <c r="K197">
        <v>815</v>
      </c>
    </row>
    <row r="198" spans="2:20" x14ac:dyDescent="0.25">
      <c r="B198">
        <v>75</v>
      </c>
      <c r="C198">
        <v>820</v>
      </c>
      <c r="D198">
        <v>740</v>
      </c>
      <c r="E198">
        <v>720</v>
      </c>
      <c r="F198">
        <v>740</v>
      </c>
      <c r="G198">
        <v>765</v>
      </c>
      <c r="H198">
        <v>795</v>
      </c>
      <c r="I198">
        <v>820</v>
      </c>
      <c r="J198">
        <v>850</v>
      </c>
      <c r="K198">
        <v>875</v>
      </c>
    </row>
    <row r="199" spans="2:20" x14ac:dyDescent="0.25">
      <c r="B199">
        <v>80</v>
      </c>
      <c r="C199">
        <v>910</v>
      </c>
      <c r="D199">
        <v>790</v>
      </c>
      <c r="E199">
        <v>765</v>
      </c>
      <c r="F199">
        <v>790</v>
      </c>
      <c r="G199">
        <v>815</v>
      </c>
      <c r="H199">
        <v>850</v>
      </c>
      <c r="I199">
        <v>875</v>
      </c>
      <c r="J199">
        <v>910</v>
      </c>
      <c r="K199">
        <v>930</v>
      </c>
    </row>
    <row r="206" spans="2:20" ht="31.5" x14ac:dyDescent="0.25">
      <c r="B206" s="7" t="s">
        <v>134</v>
      </c>
      <c r="C206" s="7"/>
      <c r="D206" s="7"/>
      <c r="E206" s="7"/>
      <c r="R206" s="7" t="s">
        <v>135</v>
      </c>
      <c r="S206" s="7"/>
      <c r="T206" s="7"/>
    </row>
    <row r="207" spans="2:20" x14ac:dyDescent="0.25">
      <c r="B207" s="6" t="s">
        <v>90</v>
      </c>
      <c r="C207" s="6"/>
      <c r="D207" s="6"/>
      <c r="E207" s="6"/>
      <c r="R207" s="6" t="s">
        <v>90</v>
      </c>
      <c r="S207" s="6"/>
      <c r="T207" s="6"/>
    </row>
    <row r="208" spans="2:20" ht="31.5" x14ac:dyDescent="0.25">
      <c r="B208" s="6"/>
      <c r="C208" s="6"/>
      <c r="D208" s="7" t="s">
        <v>136</v>
      </c>
      <c r="E208" s="7" t="s">
        <v>136</v>
      </c>
      <c r="R208" t="s">
        <v>109</v>
      </c>
      <c r="S208" t="s">
        <v>110</v>
      </c>
      <c r="T208" t="s">
        <v>111</v>
      </c>
    </row>
    <row r="209" spans="2:20" x14ac:dyDescent="0.25">
      <c r="B209" t="s">
        <v>30</v>
      </c>
      <c r="C209" t="s">
        <v>113</v>
      </c>
      <c r="D209" t="s">
        <v>114</v>
      </c>
      <c r="E209" t="s">
        <v>115</v>
      </c>
      <c r="R209" t="s">
        <v>25</v>
      </c>
      <c r="S209">
        <v>5.5</v>
      </c>
      <c r="T209">
        <v>0.5</v>
      </c>
    </row>
    <row r="210" spans="2:20" x14ac:dyDescent="0.25">
      <c r="B210">
        <v>15</v>
      </c>
      <c r="C210">
        <v>80</v>
      </c>
      <c r="D210">
        <v>176.4</v>
      </c>
      <c r="E210">
        <v>180</v>
      </c>
      <c r="R210" t="s">
        <v>116</v>
      </c>
      <c r="S210">
        <v>6.5</v>
      </c>
      <c r="T210">
        <v>0.7</v>
      </c>
    </row>
    <row r="211" spans="2:20" x14ac:dyDescent="0.25">
      <c r="B211">
        <v>20</v>
      </c>
      <c r="C211">
        <v>115</v>
      </c>
      <c r="D211">
        <v>235.2</v>
      </c>
      <c r="E211">
        <v>240</v>
      </c>
      <c r="R211" t="s">
        <v>117</v>
      </c>
      <c r="S211">
        <v>7.5</v>
      </c>
      <c r="T211">
        <v>0.7</v>
      </c>
    </row>
    <row r="212" spans="2:20" x14ac:dyDescent="0.25">
      <c r="B212">
        <v>25</v>
      </c>
      <c r="C212">
        <v>155</v>
      </c>
      <c r="D212">
        <v>294</v>
      </c>
      <c r="E212">
        <v>295</v>
      </c>
    </row>
    <row r="213" spans="2:20" x14ac:dyDescent="0.25">
      <c r="B213">
        <v>30</v>
      </c>
      <c r="C213">
        <v>200</v>
      </c>
      <c r="D213">
        <v>352.8</v>
      </c>
      <c r="E213">
        <v>355</v>
      </c>
    </row>
    <row r="214" spans="2:20" x14ac:dyDescent="0.25">
      <c r="B214">
        <v>35</v>
      </c>
      <c r="C214">
        <v>250</v>
      </c>
      <c r="D214">
        <v>411.6</v>
      </c>
      <c r="E214">
        <v>415</v>
      </c>
    </row>
    <row r="215" spans="2:20" x14ac:dyDescent="0.25">
      <c r="B215">
        <v>40</v>
      </c>
      <c r="C215">
        <v>305</v>
      </c>
      <c r="D215">
        <v>470.4</v>
      </c>
      <c r="E215">
        <v>475</v>
      </c>
    </row>
    <row r="216" spans="2:20" x14ac:dyDescent="0.25">
      <c r="B216">
        <v>45</v>
      </c>
      <c r="C216">
        <v>360</v>
      </c>
      <c r="D216">
        <v>529.20000000000005</v>
      </c>
      <c r="E216">
        <v>530</v>
      </c>
    </row>
    <row r="217" spans="2:20" x14ac:dyDescent="0.25">
      <c r="B217">
        <v>50</v>
      </c>
      <c r="C217">
        <v>425</v>
      </c>
      <c r="D217">
        <v>588</v>
      </c>
      <c r="E217">
        <v>590</v>
      </c>
    </row>
    <row r="218" spans="2:20" x14ac:dyDescent="0.25">
      <c r="B218">
        <v>55</v>
      </c>
      <c r="C218">
        <v>495</v>
      </c>
      <c r="D218">
        <v>646.79999999999995</v>
      </c>
      <c r="E218">
        <v>650</v>
      </c>
    </row>
    <row r="219" spans="2:20" x14ac:dyDescent="0.25">
      <c r="B219">
        <v>60</v>
      </c>
      <c r="C219">
        <v>570</v>
      </c>
      <c r="D219">
        <v>705.6</v>
      </c>
      <c r="E219">
        <v>710</v>
      </c>
    </row>
    <row r="220" spans="2:20" x14ac:dyDescent="0.25">
      <c r="B220">
        <v>65</v>
      </c>
      <c r="C220">
        <v>645</v>
      </c>
      <c r="D220">
        <v>764.4</v>
      </c>
      <c r="E220">
        <v>765</v>
      </c>
    </row>
    <row r="221" spans="2:20" x14ac:dyDescent="0.25">
      <c r="B221">
        <v>70</v>
      </c>
      <c r="C221">
        <v>730</v>
      </c>
      <c r="D221">
        <v>823.2</v>
      </c>
      <c r="E221">
        <v>825</v>
      </c>
    </row>
    <row r="222" spans="2:20" x14ac:dyDescent="0.25">
      <c r="B222">
        <v>75</v>
      </c>
      <c r="C222">
        <v>820</v>
      </c>
      <c r="D222">
        <v>882</v>
      </c>
      <c r="E222">
        <v>885</v>
      </c>
    </row>
    <row r="223" spans="2:20" x14ac:dyDescent="0.25">
      <c r="B223">
        <v>80</v>
      </c>
      <c r="C223">
        <v>910</v>
      </c>
      <c r="D223">
        <v>940.8</v>
      </c>
      <c r="E223">
        <v>945</v>
      </c>
    </row>
    <row r="229" spans="2:5" x14ac:dyDescent="0.25">
      <c r="B229" s="7" t="s">
        <v>137</v>
      </c>
      <c r="C229" s="7"/>
      <c r="D229" s="7"/>
      <c r="E229" s="7"/>
    </row>
    <row r="230" spans="2:5" x14ac:dyDescent="0.25">
      <c r="B230" s="6" t="s">
        <v>90</v>
      </c>
      <c r="C230" s="6"/>
      <c r="D230" s="6"/>
      <c r="E230" s="6"/>
    </row>
    <row r="231" spans="2:5" ht="47.25" x14ac:dyDescent="0.25">
      <c r="B231" s="6"/>
      <c r="C231" s="6"/>
      <c r="D231" s="7" t="s">
        <v>112</v>
      </c>
      <c r="E231" s="7" t="s">
        <v>112</v>
      </c>
    </row>
    <row r="232" spans="2:5" x14ac:dyDescent="0.25">
      <c r="B232" t="s">
        <v>30</v>
      </c>
      <c r="C232" t="s">
        <v>113</v>
      </c>
      <c r="D232" t="s">
        <v>114</v>
      </c>
      <c r="E232" t="s">
        <v>115</v>
      </c>
    </row>
    <row r="233" spans="2:5" x14ac:dyDescent="0.25">
      <c r="B233">
        <v>15</v>
      </c>
      <c r="C233">
        <v>80</v>
      </c>
      <c r="D233">
        <v>121.3</v>
      </c>
      <c r="E233">
        <v>125</v>
      </c>
    </row>
    <row r="234" spans="2:5" x14ac:dyDescent="0.25">
      <c r="B234">
        <v>20</v>
      </c>
      <c r="C234">
        <v>115</v>
      </c>
      <c r="D234">
        <v>161.69999999999999</v>
      </c>
      <c r="E234">
        <v>165</v>
      </c>
    </row>
    <row r="235" spans="2:5" x14ac:dyDescent="0.25">
      <c r="B235">
        <v>25</v>
      </c>
      <c r="C235">
        <v>155</v>
      </c>
      <c r="D235">
        <v>202.1</v>
      </c>
      <c r="E235">
        <v>205</v>
      </c>
    </row>
    <row r="236" spans="2:5" x14ac:dyDescent="0.25">
      <c r="B236">
        <v>30</v>
      </c>
      <c r="C236">
        <v>200</v>
      </c>
      <c r="D236">
        <v>242.6</v>
      </c>
      <c r="E236">
        <v>245</v>
      </c>
    </row>
    <row r="237" spans="2:5" x14ac:dyDescent="0.25">
      <c r="B237">
        <v>35</v>
      </c>
      <c r="C237">
        <v>250</v>
      </c>
      <c r="D237">
        <v>283</v>
      </c>
      <c r="E237">
        <v>285</v>
      </c>
    </row>
    <row r="238" spans="2:5" x14ac:dyDescent="0.25">
      <c r="B238">
        <v>40</v>
      </c>
      <c r="C238">
        <v>305</v>
      </c>
      <c r="D238">
        <v>323.39999999999998</v>
      </c>
      <c r="E238">
        <v>325</v>
      </c>
    </row>
    <row r="239" spans="2:5" x14ac:dyDescent="0.25">
      <c r="B239">
        <v>45</v>
      </c>
      <c r="C239">
        <v>360</v>
      </c>
      <c r="D239">
        <v>363.8</v>
      </c>
      <c r="E239">
        <v>365</v>
      </c>
    </row>
    <row r="240" spans="2:5" x14ac:dyDescent="0.25">
      <c r="B240">
        <v>50</v>
      </c>
      <c r="C240">
        <v>425</v>
      </c>
      <c r="D240">
        <v>404.3</v>
      </c>
      <c r="E240">
        <v>405</v>
      </c>
    </row>
    <row r="241" spans="2:5" x14ac:dyDescent="0.25">
      <c r="B241">
        <v>55</v>
      </c>
      <c r="C241">
        <v>495</v>
      </c>
      <c r="D241">
        <v>444.7</v>
      </c>
      <c r="E241">
        <v>445</v>
      </c>
    </row>
    <row r="242" spans="2:5" x14ac:dyDescent="0.25">
      <c r="B242">
        <v>60</v>
      </c>
      <c r="C242">
        <v>570</v>
      </c>
      <c r="D242">
        <v>485.1</v>
      </c>
      <c r="E242">
        <v>490</v>
      </c>
    </row>
    <row r="243" spans="2:5" x14ac:dyDescent="0.25">
      <c r="B243">
        <v>65</v>
      </c>
      <c r="C243">
        <v>645</v>
      </c>
      <c r="D243">
        <v>525.5</v>
      </c>
      <c r="E243">
        <v>530</v>
      </c>
    </row>
    <row r="244" spans="2:5" x14ac:dyDescent="0.25">
      <c r="B244">
        <v>70</v>
      </c>
      <c r="C244">
        <v>730</v>
      </c>
      <c r="D244">
        <v>566</v>
      </c>
      <c r="E244">
        <v>570</v>
      </c>
    </row>
    <row r="245" spans="2:5" x14ac:dyDescent="0.25">
      <c r="B245">
        <v>75</v>
      </c>
      <c r="C245">
        <v>820</v>
      </c>
      <c r="D245">
        <v>606.4</v>
      </c>
      <c r="E245">
        <v>610</v>
      </c>
    </row>
    <row r="246" spans="2:5" x14ac:dyDescent="0.25">
      <c r="B246">
        <v>80</v>
      </c>
      <c r="C246">
        <v>910</v>
      </c>
      <c r="D246">
        <v>646.79999999999995</v>
      </c>
      <c r="E246">
        <v>650</v>
      </c>
    </row>
    <row r="249" spans="2:5" x14ac:dyDescent="0.25">
      <c r="B249" s="6" t="s">
        <v>138</v>
      </c>
      <c r="C249" s="6"/>
    </row>
    <row r="250" spans="2:5" x14ac:dyDescent="0.25">
      <c r="B250" t="s">
        <v>109</v>
      </c>
      <c r="C250" t="s">
        <v>139</v>
      </c>
    </row>
    <row r="251" spans="2:5" x14ac:dyDescent="0.25">
      <c r="B251" s="1" t="s">
        <v>25</v>
      </c>
      <c r="C251" s="2">
        <v>19</v>
      </c>
    </row>
    <row r="252" spans="2:5" x14ac:dyDescent="0.25">
      <c r="B252" s="3" t="s">
        <v>116</v>
      </c>
      <c r="C252" s="4">
        <v>30</v>
      </c>
    </row>
    <row r="253" spans="2:5" x14ac:dyDescent="0.25">
      <c r="B253" s="8" t="s">
        <v>117</v>
      </c>
      <c r="C253" s="9">
        <v>73.5</v>
      </c>
    </row>
    <row r="255" spans="2:5" s="11" customFormat="1" x14ac:dyDescent="0.25">
      <c r="B255" s="33" t="s">
        <v>140</v>
      </c>
    </row>
    <row r="257" spans="2:43" x14ac:dyDescent="0.25">
      <c r="V257" s="170" t="s">
        <v>141</v>
      </c>
      <c r="W257" s="170"/>
      <c r="X257" s="170"/>
      <c r="Y257" s="170"/>
      <c r="Z257" s="170"/>
      <c r="AA257" s="170"/>
      <c r="AB257" s="170"/>
      <c r="AC257" s="170"/>
      <c r="AD257" s="170"/>
      <c r="AE257" s="170"/>
      <c r="AF257" s="170"/>
      <c r="AG257" s="170"/>
      <c r="AH257" s="170"/>
      <c r="AI257" s="170"/>
      <c r="AJ257" s="170"/>
      <c r="AK257" s="170"/>
      <c r="AL257" s="170"/>
      <c r="AM257" s="170"/>
      <c r="AN257" s="170"/>
      <c r="AO257" s="170"/>
      <c r="AP257" s="170"/>
      <c r="AQ257" s="170"/>
    </row>
    <row r="258" spans="2:43" ht="15.75" customHeight="1" x14ac:dyDescent="0.25">
      <c r="B258" s="14" t="s">
        <v>54</v>
      </c>
      <c r="D258" s="21" t="s">
        <v>30</v>
      </c>
      <c r="V258" s="173" t="s">
        <v>142</v>
      </c>
      <c r="W258" s="172" t="s">
        <v>143</v>
      </c>
      <c r="X258" s="172"/>
      <c r="Y258" s="172"/>
      <c r="Z258" s="172"/>
      <c r="AA258" s="172"/>
      <c r="AB258" s="172"/>
      <c r="AC258" s="172"/>
      <c r="AD258" s="172"/>
      <c r="AE258" s="172"/>
      <c r="AF258" s="172"/>
      <c r="AG258" s="172"/>
      <c r="AH258" s="172"/>
      <c r="AI258" s="172"/>
      <c r="AJ258" s="172"/>
      <c r="AK258" s="172"/>
      <c r="AL258" s="172"/>
      <c r="AM258" s="172"/>
      <c r="AN258" s="172"/>
      <c r="AO258" s="172"/>
      <c r="AP258" s="172"/>
      <c r="AQ258" s="172"/>
    </row>
    <row r="259" spans="2:43" x14ac:dyDescent="0.25">
      <c r="B259" s="29">
        <v>-8</v>
      </c>
      <c r="D259" s="26">
        <v>25</v>
      </c>
      <c r="V259" s="173"/>
      <c r="W259" s="171" t="s">
        <v>144</v>
      </c>
      <c r="X259" s="171"/>
      <c r="Y259" s="171"/>
      <c r="Z259" s="171"/>
      <c r="AA259" s="171"/>
      <c r="AB259" s="171"/>
      <c r="AC259" s="171"/>
      <c r="AD259" s="171"/>
      <c r="AE259" s="171"/>
      <c r="AF259" s="171"/>
      <c r="AG259" s="171"/>
      <c r="AH259" s="171" t="s">
        <v>145</v>
      </c>
      <c r="AI259" s="171"/>
      <c r="AJ259" s="171"/>
      <c r="AK259" s="171"/>
      <c r="AL259" s="171"/>
      <c r="AM259" s="171"/>
      <c r="AN259" s="171"/>
      <c r="AO259" s="171"/>
      <c r="AP259" s="171"/>
      <c r="AQ259" s="171"/>
    </row>
    <row r="260" spans="2:43" x14ac:dyDescent="0.25">
      <c r="B260" s="19">
        <v>-7</v>
      </c>
      <c r="D260" s="27">
        <v>30</v>
      </c>
      <c r="V260" s="173"/>
      <c r="W260" s="34">
        <v>0</v>
      </c>
      <c r="X260" s="34">
        <v>1</v>
      </c>
      <c r="Y260" s="34">
        <v>2</v>
      </c>
      <c r="Z260" s="34">
        <v>3</v>
      </c>
      <c r="AA260" s="34">
        <v>4</v>
      </c>
      <c r="AB260" s="34">
        <v>5</v>
      </c>
      <c r="AC260" s="34">
        <v>6</v>
      </c>
      <c r="AD260" s="34">
        <v>7</v>
      </c>
      <c r="AE260" s="34">
        <v>8</v>
      </c>
      <c r="AF260" s="34">
        <v>9</v>
      </c>
      <c r="AG260" s="34">
        <v>10</v>
      </c>
      <c r="AH260" s="36">
        <v>-1</v>
      </c>
      <c r="AI260" s="35">
        <v>-2</v>
      </c>
      <c r="AJ260" s="35">
        <v>-3</v>
      </c>
      <c r="AK260" s="35">
        <v>-4</v>
      </c>
      <c r="AL260" s="35">
        <v>-5</v>
      </c>
      <c r="AM260" s="37">
        <v>-6</v>
      </c>
      <c r="AN260" s="37">
        <v>-7</v>
      </c>
      <c r="AO260" s="38">
        <v>-8</v>
      </c>
      <c r="AP260" s="38">
        <v>-9</v>
      </c>
      <c r="AQ260" s="38">
        <v>-10</v>
      </c>
    </row>
    <row r="261" spans="2:43" x14ac:dyDescent="0.25">
      <c r="B261" s="19">
        <v>-6</v>
      </c>
      <c r="D261" s="26">
        <v>35</v>
      </c>
      <c r="V261" s="35">
        <v>25</v>
      </c>
      <c r="W261" s="39">
        <v>152</v>
      </c>
      <c r="X261" s="40">
        <v>150</v>
      </c>
      <c r="Y261" s="40">
        <v>149</v>
      </c>
      <c r="Z261" s="40">
        <v>147</v>
      </c>
      <c r="AA261" s="40">
        <v>146</v>
      </c>
      <c r="AB261" s="40">
        <v>144</v>
      </c>
      <c r="AC261" s="40">
        <v>143</v>
      </c>
      <c r="AD261" s="40">
        <v>142</v>
      </c>
      <c r="AE261" s="40">
        <v>141</v>
      </c>
      <c r="AF261" s="40">
        <v>139</v>
      </c>
      <c r="AG261" s="40">
        <v>138</v>
      </c>
      <c r="AH261" s="40">
        <v>154</v>
      </c>
      <c r="AI261" s="40">
        <v>155</v>
      </c>
      <c r="AJ261" s="40">
        <v>157</v>
      </c>
      <c r="AK261" s="40">
        <v>160</v>
      </c>
      <c r="AL261" s="40">
        <v>162</v>
      </c>
      <c r="AM261" s="40">
        <v>164</v>
      </c>
      <c r="AN261" s="40">
        <v>167</v>
      </c>
      <c r="AO261" s="40">
        <v>170</v>
      </c>
      <c r="AP261" s="40">
        <v>173</v>
      </c>
      <c r="AQ261" s="41">
        <v>176</v>
      </c>
    </row>
    <row r="262" spans="2:43" x14ac:dyDescent="0.25">
      <c r="B262" s="19">
        <v>-5</v>
      </c>
      <c r="D262" s="27">
        <v>40</v>
      </c>
      <c r="V262" s="35">
        <v>30</v>
      </c>
      <c r="W262" s="42">
        <v>197</v>
      </c>
      <c r="X262" s="43">
        <v>194</v>
      </c>
      <c r="Y262" s="43">
        <v>192</v>
      </c>
      <c r="Z262" s="43">
        <v>190</v>
      </c>
      <c r="AA262" s="43">
        <v>188</v>
      </c>
      <c r="AB262" s="43">
        <v>186</v>
      </c>
      <c r="AC262" s="43">
        <v>184</v>
      </c>
      <c r="AD262" s="43">
        <v>182</v>
      </c>
      <c r="AE262" s="43">
        <v>180</v>
      </c>
      <c r="AF262" s="43">
        <v>179</v>
      </c>
      <c r="AG262" s="43">
        <v>177</v>
      </c>
      <c r="AH262" s="43">
        <v>199</v>
      </c>
      <c r="AI262" s="43">
        <v>202</v>
      </c>
      <c r="AJ262" s="43">
        <v>205</v>
      </c>
      <c r="AK262" s="43">
        <v>208</v>
      </c>
      <c r="AL262" s="43">
        <v>211</v>
      </c>
      <c r="AM262" s="43">
        <v>218</v>
      </c>
      <c r="AN262" s="43">
        <v>218</v>
      </c>
      <c r="AO262" s="43">
        <v>222</v>
      </c>
      <c r="AP262" s="43">
        <v>227</v>
      </c>
      <c r="AQ262" s="44">
        <v>231</v>
      </c>
    </row>
    <row r="263" spans="2:43" x14ac:dyDescent="0.25">
      <c r="B263" s="30">
        <v>-4</v>
      </c>
      <c r="D263" s="26">
        <v>45</v>
      </c>
      <c r="V263" s="35">
        <v>35</v>
      </c>
      <c r="W263" s="39">
        <v>246</v>
      </c>
      <c r="X263" s="40">
        <v>243</v>
      </c>
      <c r="Y263" s="40">
        <v>240</v>
      </c>
      <c r="Z263" s="40">
        <v>237</v>
      </c>
      <c r="AA263" s="40">
        <v>234</v>
      </c>
      <c r="AB263" s="40">
        <v>231</v>
      </c>
      <c r="AC263" s="40">
        <v>229</v>
      </c>
      <c r="AD263" s="40">
        <v>226</v>
      </c>
      <c r="AE263" s="40">
        <v>224</v>
      </c>
      <c r="AF263" s="40">
        <v>222</v>
      </c>
      <c r="AG263" s="40">
        <v>220</v>
      </c>
      <c r="AH263" s="40">
        <v>249</v>
      </c>
      <c r="AI263" s="40">
        <v>253</v>
      </c>
      <c r="AJ263" s="40">
        <v>257</v>
      </c>
      <c r="AK263" s="40">
        <v>261</v>
      </c>
      <c r="AL263" s="40">
        <v>266</v>
      </c>
      <c r="AM263" s="40">
        <v>276</v>
      </c>
      <c r="AN263" s="40">
        <v>276</v>
      </c>
      <c r="AO263" s="40">
        <v>281</v>
      </c>
      <c r="AP263" s="40">
        <v>287</v>
      </c>
      <c r="AQ263" s="41">
        <v>293</v>
      </c>
    </row>
    <row r="264" spans="2:43" x14ac:dyDescent="0.25">
      <c r="B264" s="19">
        <v>-3</v>
      </c>
      <c r="D264" s="27">
        <v>50</v>
      </c>
      <c r="V264" s="35">
        <v>40</v>
      </c>
      <c r="W264" s="42">
        <v>300</v>
      </c>
      <c r="X264" s="43">
        <v>296</v>
      </c>
      <c r="Y264" s="43">
        <v>292</v>
      </c>
      <c r="Z264" s="43">
        <v>288</v>
      </c>
      <c r="AA264" s="43">
        <v>285</v>
      </c>
      <c r="AB264" s="43">
        <v>281</v>
      </c>
      <c r="AC264" s="43">
        <v>278</v>
      </c>
      <c r="AD264" s="43">
        <v>275</v>
      </c>
      <c r="AE264" s="43">
        <v>272</v>
      </c>
      <c r="AF264" s="43">
        <v>269</v>
      </c>
      <c r="AG264" s="43">
        <v>266</v>
      </c>
      <c r="AH264" s="43">
        <v>305</v>
      </c>
      <c r="AI264" s="43">
        <v>310</v>
      </c>
      <c r="AJ264" s="43">
        <v>315</v>
      </c>
      <c r="AK264" s="43">
        <v>320</v>
      </c>
      <c r="AL264" s="43">
        <v>326</v>
      </c>
      <c r="AM264" s="43">
        <v>339</v>
      </c>
      <c r="AN264" s="43">
        <v>339</v>
      </c>
      <c r="AO264" s="43">
        <v>346</v>
      </c>
      <c r="AP264" s="43">
        <v>354</v>
      </c>
      <c r="AQ264" s="44">
        <v>362</v>
      </c>
    </row>
    <row r="265" spans="2:43" x14ac:dyDescent="0.25">
      <c r="B265" s="31">
        <v>-2</v>
      </c>
      <c r="D265" s="28">
        <v>55</v>
      </c>
      <c r="V265" s="35">
        <v>45</v>
      </c>
      <c r="W265" s="39">
        <v>359</v>
      </c>
      <c r="X265" s="40">
        <v>354</v>
      </c>
      <c r="Y265" s="40">
        <v>349</v>
      </c>
      <c r="Z265" s="40">
        <v>344</v>
      </c>
      <c r="AA265" s="40">
        <v>339</v>
      </c>
      <c r="AB265" s="40">
        <v>335</v>
      </c>
      <c r="AC265" s="40">
        <v>331</v>
      </c>
      <c r="AD265" s="40">
        <v>327</v>
      </c>
      <c r="AE265" s="40">
        <v>323</v>
      </c>
      <c r="AF265" s="40">
        <v>320</v>
      </c>
      <c r="AG265" s="40">
        <v>316</v>
      </c>
      <c r="AH265" s="40">
        <v>365</v>
      </c>
      <c r="AI265" s="40">
        <v>371</v>
      </c>
      <c r="AJ265" s="40">
        <v>378</v>
      </c>
      <c r="AK265" s="40">
        <v>385</v>
      </c>
      <c r="AL265" s="40">
        <v>392</v>
      </c>
      <c r="AM265" s="40">
        <v>408</v>
      </c>
      <c r="AN265" s="40">
        <v>408</v>
      </c>
      <c r="AO265" s="40">
        <v>417</v>
      </c>
      <c r="AP265" s="40">
        <v>427</v>
      </c>
      <c r="AQ265" s="41">
        <v>438</v>
      </c>
    </row>
    <row r="266" spans="2:43" x14ac:dyDescent="0.25">
      <c r="B266" s="32">
        <v>-1</v>
      </c>
      <c r="V266" s="35">
        <v>50</v>
      </c>
      <c r="W266" s="42">
        <v>423</v>
      </c>
      <c r="X266" s="43">
        <v>417</v>
      </c>
      <c r="Y266" s="43">
        <v>410</v>
      </c>
      <c r="Z266" s="43">
        <v>404</v>
      </c>
      <c r="AA266" s="43">
        <v>399</v>
      </c>
      <c r="AB266" s="43">
        <v>393</v>
      </c>
      <c r="AC266" s="43">
        <v>388</v>
      </c>
      <c r="AD266" s="43">
        <v>383</v>
      </c>
      <c r="AE266" s="43">
        <v>379</v>
      </c>
      <c r="AF266" s="43">
        <v>373</v>
      </c>
      <c r="AG266" s="43">
        <v>370</v>
      </c>
      <c r="AH266" s="43">
        <v>430</v>
      </c>
      <c r="AI266" s="43">
        <v>438</v>
      </c>
      <c r="AJ266" s="43">
        <v>446</v>
      </c>
      <c r="AK266" s="43">
        <v>454</v>
      </c>
      <c r="AL266" s="43">
        <v>464</v>
      </c>
      <c r="AM266" s="43">
        <v>484</v>
      </c>
      <c r="AN266" s="43">
        <v>484</v>
      </c>
      <c r="AO266" s="43">
        <v>495</v>
      </c>
      <c r="AP266" s="43">
        <v>507</v>
      </c>
      <c r="AQ266" s="44">
        <v>520</v>
      </c>
    </row>
    <row r="267" spans="2:43" x14ac:dyDescent="0.25">
      <c r="B267" s="22">
        <v>0</v>
      </c>
      <c r="V267" s="35">
        <v>55</v>
      </c>
      <c r="W267" s="39">
        <v>492</v>
      </c>
      <c r="X267" s="40">
        <v>484</v>
      </c>
      <c r="Y267" s="40">
        <v>476</v>
      </c>
      <c r="Z267" s="40">
        <v>469</v>
      </c>
      <c r="AA267" s="40">
        <v>462</v>
      </c>
      <c r="AB267" s="40">
        <v>456</v>
      </c>
      <c r="AC267" s="40">
        <v>449</v>
      </c>
      <c r="AD267" s="40">
        <v>443</v>
      </c>
      <c r="AE267" s="40">
        <v>438</v>
      </c>
      <c r="AF267" s="40">
        <v>432</v>
      </c>
      <c r="AG267" s="40">
        <v>427</v>
      </c>
      <c r="AH267" s="40">
        <v>501</v>
      </c>
      <c r="AI267" s="40">
        <v>510</v>
      </c>
      <c r="AJ267" s="40">
        <v>519</v>
      </c>
      <c r="AK267" s="40">
        <v>530</v>
      </c>
      <c r="AL267" s="40">
        <v>541</v>
      </c>
      <c r="AM267" s="40">
        <v>565</v>
      </c>
      <c r="AN267" s="40">
        <v>565</v>
      </c>
      <c r="AO267" s="40">
        <v>579</v>
      </c>
      <c r="AP267" s="40">
        <v>593</v>
      </c>
      <c r="AQ267" s="41">
        <v>609</v>
      </c>
    </row>
    <row r="268" spans="2:43" x14ac:dyDescent="0.25">
      <c r="B268" s="23">
        <v>1</v>
      </c>
    </row>
    <row r="269" spans="2:43" x14ac:dyDescent="0.25">
      <c r="B269" s="22">
        <v>2</v>
      </c>
    </row>
    <row r="270" spans="2:43" x14ac:dyDescent="0.25">
      <c r="B270" s="23">
        <v>3</v>
      </c>
    </row>
    <row r="271" spans="2:43" x14ac:dyDescent="0.25">
      <c r="B271" s="22">
        <v>4</v>
      </c>
    </row>
    <row r="272" spans="2:43" x14ac:dyDescent="0.25">
      <c r="B272" s="23">
        <v>5</v>
      </c>
    </row>
    <row r="273" spans="2:2" x14ac:dyDescent="0.25">
      <c r="B273" s="22">
        <v>6</v>
      </c>
    </row>
    <row r="274" spans="2:2" x14ac:dyDescent="0.25">
      <c r="B274" s="24">
        <v>7</v>
      </c>
    </row>
    <row r="275" spans="2:2" x14ac:dyDescent="0.25">
      <c r="B275" s="25">
        <v>8</v>
      </c>
    </row>
  </sheetData>
  <sheetProtection algorithmName="SHA-512" hashValue="R7ProFsRK37OONorjBeipZWksazBrddSwv4J1IL+vMaXQSYyPy1ilORUOahOv8TTjJINcknQ9NNYVpJKoG1mzw==" saltValue="Fp26gn6FCusv5S49AMrWVg==" spinCount="100000" sheet="1" objects="1" scenarios="1"/>
  <mergeCells count="5">
    <mergeCell ref="V257:AQ257"/>
    <mergeCell ref="W259:AG259"/>
    <mergeCell ref="AH259:AQ259"/>
    <mergeCell ref="W258:AQ258"/>
    <mergeCell ref="V258:V260"/>
  </mergeCells>
  <phoneticPr fontId="3" type="noConversion"/>
  <pageMargins left="0.7" right="0.7" top="0.75" bottom="0.75" header="0.3" footer="0.3"/>
  <drawing r:id="rId1"/>
  <tableParts count="2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FEE9-39F5-4005-885D-7B30FB77D671}">
  <sheetPr codeName="Sheet5">
    <tabColor theme="9" tint="0.79998168889431442"/>
  </sheetPr>
  <dimension ref="B3:I33"/>
  <sheetViews>
    <sheetView workbookViewId="0"/>
  </sheetViews>
  <sheetFormatPr defaultRowHeight="15.75" x14ac:dyDescent="0.25"/>
  <cols>
    <col min="2" max="2" width="13.375" customWidth="1"/>
    <col min="3" max="3" width="16.625" bestFit="1" customWidth="1"/>
    <col min="4" max="4" width="71.375" bestFit="1" customWidth="1"/>
    <col min="6" max="6" width="14.5" bestFit="1" customWidth="1"/>
    <col min="7" max="7" width="12.375" bestFit="1" customWidth="1"/>
  </cols>
  <sheetData>
    <row r="3" spans="3:9" x14ac:dyDescent="0.25">
      <c r="C3" t="s">
        <v>146</v>
      </c>
      <c r="D3" s="62" t="s">
        <v>42</v>
      </c>
    </row>
    <row r="7" spans="3:9" x14ac:dyDescent="0.25">
      <c r="C7" t="s">
        <v>147</v>
      </c>
    </row>
    <row r="9" spans="3:9" x14ac:dyDescent="0.25">
      <c r="C9" t="s">
        <v>148</v>
      </c>
      <c r="E9" s="16"/>
    </row>
    <row r="10" spans="3:9" x14ac:dyDescent="0.25">
      <c r="C10" t="s">
        <v>149</v>
      </c>
      <c r="D10">
        <f>(E10)*G10</f>
        <v>0.8</v>
      </c>
      <c r="E10" s="16">
        <v>4</v>
      </c>
      <c r="G10">
        <v>0.2</v>
      </c>
    </row>
    <row r="11" spans="3:9" x14ac:dyDescent="0.25">
      <c r="C11" t="s">
        <v>150</v>
      </c>
      <c r="D11">
        <f>E11*C20</f>
        <v>1.4</v>
      </c>
      <c r="E11" s="16">
        <v>2</v>
      </c>
    </row>
    <row r="12" spans="3:9" x14ac:dyDescent="0.25">
      <c r="C12" t="s">
        <v>151</v>
      </c>
      <c r="D12">
        <f>E12/12*C20</f>
        <v>1.75</v>
      </c>
      <c r="E12" s="16">
        <v>30</v>
      </c>
    </row>
    <row r="13" spans="3:9" x14ac:dyDescent="0.25">
      <c r="G13" t="s">
        <v>152</v>
      </c>
      <c r="H13">
        <f>I13</f>
        <v>60</v>
      </c>
      <c r="I13" s="16">
        <v>60</v>
      </c>
    </row>
    <row r="14" spans="3:9" x14ac:dyDescent="0.25">
      <c r="C14" t="s">
        <v>153</v>
      </c>
      <c r="D14">
        <f>E14</f>
        <v>11.5</v>
      </c>
      <c r="E14" s="16">
        <v>11.5</v>
      </c>
    </row>
    <row r="17" spans="2:6" x14ac:dyDescent="0.25">
      <c r="C17">
        <v>1.47</v>
      </c>
    </row>
    <row r="19" spans="2:6" x14ac:dyDescent="0.25">
      <c r="B19" t="s">
        <v>154</v>
      </c>
      <c r="C19">
        <v>0.5</v>
      </c>
    </row>
    <row r="20" spans="2:6" x14ac:dyDescent="0.25">
      <c r="B20" t="s">
        <v>154</v>
      </c>
      <c r="C20">
        <v>0.7</v>
      </c>
    </row>
    <row r="23" spans="2:6" x14ac:dyDescent="0.25">
      <c r="C23" t="s">
        <v>155</v>
      </c>
      <c r="D23">
        <f>C17*H13*(D12+D10+D11+D14)</f>
        <v>1362.69</v>
      </c>
      <c r="F23" s="17">
        <f>_xlfn.CEILING.MATH(D23,5)</f>
        <v>1365</v>
      </c>
    </row>
    <row r="26" spans="2:6" s="11" customFormat="1" x14ac:dyDescent="0.25"/>
    <row r="28" spans="2:6" x14ac:dyDescent="0.25">
      <c r="C28" t="s">
        <v>146</v>
      </c>
      <c r="D28" s="62" t="s">
        <v>42</v>
      </c>
    </row>
    <row r="32" spans="2:6" x14ac:dyDescent="0.25">
      <c r="D32" t="s">
        <v>156</v>
      </c>
    </row>
    <row r="33" spans="4:4" x14ac:dyDescent="0.25">
      <c r="D33" s="18"/>
    </row>
  </sheetData>
  <dataValidations count="1">
    <dataValidation type="list" allowBlank="1" showInputMessage="1" showErrorMessage="1" sqref="D3 D28" xr:uid="{9EDDE7FB-9632-400F-9BE4-8819F33A1FFC}">
      <formula1>INDIRECT("CaseReference")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916708-dd6b-4585-8e8a-6bd71652e4c6" xsi:nil="true"/>
    <lcf76f155ced4ddcb4097134ff3c332f xmlns="03f2e786-7d32-4bc8-8353-09b31ba49ec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Y j z d 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Y j z d 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I 8 3 V w o i k e 4 D g A A A B E A A A A T A B w A R m 9 y b X V s Y X M v U 2 V j d G l v b j E u b S C i G A A o o B Q A A A A A A A A A A A A A A A A A A A A A A A A A A A A r T k 0 u y c z P U w i G 0 I b W A F B L A Q I t A B Q A A g A I A G I 8 3 V z I S l y M p A A A A P Y A A A A S A A A A A A A A A A A A A A A A A A A A A A B D b 2 5 m a W c v U G F j a 2 F n Z S 5 4 b W x Q S w E C L Q A U A A I A C A B i P N 1 c D 8 r p q 6 Q A A A D p A A A A E w A A A A A A A A A A A A A A A A D w A A A A W 0 N v b n R l b n R f V H l w Z X N d L n h t b F B L A Q I t A B Q A A g A I A G I 8 3 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0 b K E M 0 V x i R b w p 4 U W Y u 7 / I A A A A A A I A A A A A A B B m A A A A A Q A A I A A A A L B T P W / g k K a N l p G A s 1 F g M r S y x o d O d l x h S L L d K / B O J 2 R e A A A A A A 6 A A A A A A g A A I A A A A E d g r k 0 U h R G + r K r o + S C 3 M z 9 9 P N C L Q Y o i x S U P w o + Q R x N M U A A A A O W L F s X T L A 2 O X 2 I D 4 M i / N d l O q 9 O 1 k S K i Q O L U q k i U u l w I N 0 G U 1 Z 0 Y X z X U R 5 s D z N 7 s o u P j M C x 4 P y T 4 v L M o 1 F h f Q T b l 9 b L J s R / G t i n 9 d O 8 z y d 9 o Q A A A A E B 4 i R 5 8 K G a 2 R b a m l k f C 6 w B i X i 8 n U G m F k R 0 7 d 9 / Y w f 1 o r 5 W m 8 o 2 q W r u x N n h O T T F 3 t 3 i w 6 0 E 0 o i V m F 2 Q C j R z c x c 8 = < / 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428FCF4BD714149A515C4BC2660A9C6" ma:contentTypeVersion="15" ma:contentTypeDescription="Create a new document." ma:contentTypeScope="" ma:versionID="1df6c49e608f8b439cd9f54554026a9d">
  <xsd:schema xmlns:xsd="http://www.w3.org/2001/XMLSchema" xmlns:xs="http://www.w3.org/2001/XMLSchema" xmlns:p="http://schemas.microsoft.com/office/2006/metadata/properties" xmlns:ns2="03f2e786-7d32-4bc8-8353-09b31ba49ecb" xmlns:ns3="3b916708-dd6b-4585-8e8a-6bd71652e4c6" targetNamespace="http://schemas.microsoft.com/office/2006/metadata/properties" ma:root="true" ma:fieldsID="09abcc1aa17a2d2a078c209fffb9c0e5" ns2:_="" ns3:_="">
    <xsd:import namespace="03f2e786-7d32-4bc8-8353-09b31ba49ecb"/>
    <xsd:import namespace="3b916708-dd6b-4585-8e8a-6bd71652e4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f2e786-7d32-4bc8-8353-09b31ba49e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916708-dd6b-4585-8e8a-6bd71652e4c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e09e8d1-004c-4d8c-94de-a0dad59809f8}" ma:internalName="TaxCatchAll" ma:showField="CatchAllData" ma:web="3b916708-dd6b-4585-8e8a-6bd71652e4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F2118-7DA8-4FE1-88EE-DB7C9D437FFE}">
  <ds:schemaRefs>
    <ds:schemaRef ds:uri="http://schemas.microsoft.com/office/infopath/2007/PartnerControls"/>
    <ds:schemaRef ds:uri="http://schemas.microsoft.com/office/2006/documentManagement/types"/>
    <ds:schemaRef ds:uri="03f2e786-7d32-4bc8-8353-09b31ba49ecb"/>
    <ds:schemaRef ds:uri="3b916708-dd6b-4585-8e8a-6bd71652e4c6"/>
    <ds:schemaRef ds:uri="http://schemas.microsoft.com/office/2006/metadata/properties"/>
    <ds:schemaRef ds:uri="http://purl.org/dc/elements/1.1/"/>
    <ds:schemaRef ds:uri="http://purl.org/dc/term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F7B8D3E-3BDD-4860-950E-57CA3A8A25E6}">
  <ds:schemaRefs>
    <ds:schemaRef ds:uri="http://schemas.microsoft.com/sharepoint/v3/contenttype/forms"/>
  </ds:schemaRefs>
</ds:datastoreItem>
</file>

<file path=customXml/itemProps3.xml><?xml version="1.0" encoding="utf-8"?>
<ds:datastoreItem xmlns:ds="http://schemas.openxmlformats.org/officeDocument/2006/customXml" ds:itemID="{1314C5A5-396F-4603-81CF-223200D17932}">
  <ds:schemaRefs>
    <ds:schemaRef ds:uri="http://schemas.microsoft.com/DataMashup"/>
  </ds:schemaRefs>
</ds:datastoreItem>
</file>

<file path=customXml/itemProps4.xml><?xml version="1.0" encoding="utf-8"?>
<ds:datastoreItem xmlns:ds="http://schemas.openxmlformats.org/officeDocument/2006/customXml" ds:itemID="{A0BB4F05-2990-4FA2-9CF4-0C2E88DBA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f2e786-7d32-4bc8-8353-09b31ba49ecb"/>
    <ds:schemaRef ds:uri="3b916708-dd6b-4585-8e8a-6bd71652e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TOOL INSTRUCTIONS</vt:lpstr>
      <vt:lpstr>INTERSECTION SIGHT DISTANCE</vt:lpstr>
      <vt:lpstr>STOPPING SIGHT DISTANCE</vt:lpstr>
      <vt:lpstr>Reference Tables</vt:lpstr>
      <vt:lpstr>Caclulations Check</vt:lpstr>
      <vt:lpstr>'INTERSECTION SIGHT DISTANCE'!Print_Area</vt:lpstr>
      <vt:lpstr>'STOPPING SIGHT DISTANCE'!Print_Area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Das, Shreyo</dc:creator>
  <cp:keywords/>
  <dc:description/>
  <cp:lastModifiedBy>Dzurko, Michael J</cp:lastModifiedBy>
  <cp:revision/>
  <dcterms:created xsi:type="dcterms:W3CDTF">2025-12-30T12:23:08Z</dcterms:created>
  <dcterms:modified xsi:type="dcterms:W3CDTF">2026-08-11T17:05:53Z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0x0101001428FCF4BD714149A515C4BC2660A9C6</vt:lpwstr>
  </property>
  <property fmtid="{D5CDD505-2E9C-101B-9397-08002B2CF9AE}" pid="3" name="MediaServiceImageTags">
    <vt:lpwstr/>
  </property>
</Properties>
</file>